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E:\000 map e\normberekenaars vanaf 2021\"/>
    </mc:Choice>
  </mc:AlternateContent>
  <xr:revisionPtr revIDLastSave="0" documentId="13_ncr:1_{F7D2C999-65FA-4B37-A1FF-FCE861C8CA26}" xr6:coauthVersionLast="47" xr6:coauthVersionMax="47" xr10:uidLastSave="{00000000-0000-0000-0000-000000000000}"/>
  <bookViews>
    <workbookView xWindow="-120" yWindow="-120" windowWidth="25440" windowHeight="15390" tabRatio="912" xr2:uid="{00000000-000D-0000-FFFF-FFFF00000000}"/>
  </bookViews>
  <sheets>
    <sheet name="Toelichting" sheetId="8" r:id="rId1"/>
    <sheet name="Gebruiksaanwijzing" sheetId="6" r:id="rId2"/>
    <sheet name="De A+O referentienormen" sheetId="3" r:id="rId3"/>
    <sheet name="Berekenaar targets in fte" sheetId="1" r:id="rId4"/>
    <sheet name="Indexering" sheetId="5" r:id="rId5"/>
    <sheet name="Berekenaar targets in personen" sheetId="7" r:id="rId6"/>
  </sheets>
  <definedNames>
    <definedName name="_xlnm.Print_Area" localSheetId="3">'Berekenaar targets in fte'!$B$1:$N$196</definedName>
    <definedName name="_xlnm.Print_Area" localSheetId="5">'Berekenaar targets in personen'!$B$1:$M$189</definedName>
    <definedName name="_xlnm.Print_Area" localSheetId="2">'De A+O referentienormen'!$A$1:$S$51</definedName>
    <definedName name="_xlnm.Print_Area" localSheetId="0">Toelichting!$A$1:$B$43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3" i="7" l="1"/>
  <c r="C32" i="1" l="1"/>
  <c r="C114" i="1" s="1"/>
  <c r="G31" i="1"/>
  <c r="G113" i="1" s="1"/>
  <c r="D30" i="1"/>
  <c r="H29" i="1"/>
  <c r="H33" i="1"/>
  <c r="H115" i="1" s="1"/>
  <c r="E32" i="1"/>
  <c r="E114" i="1" s="1"/>
  <c r="I31" i="1"/>
  <c r="I113" i="1" s="1"/>
  <c r="F30" i="1"/>
  <c r="J29" i="1"/>
  <c r="J111" i="1" s="1"/>
  <c r="J33" i="1"/>
  <c r="J115" i="1" s="1"/>
  <c r="I32" i="1"/>
  <c r="I114" i="1" s="1"/>
  <c r="E33" i="1"/>
  <c r="E115" i="1" s="1"/>
  <c r="E29" i="1"/>
  <c r="E111" i="1" s="1"/>
  <c r="C33" i="1"/>
  <c r="C115" i="1" s="1"/>
  <c r="C29" i="1"/>
  <c r="C111" i="1" s="1"/>
  <c r="F31" i="1"/>
  <c r="F113" i="1" s="1"/>
  <c r="G32" i="1"/>
  <c r="J31" i="1"/>
  <c r="J113" i="1" s="1"/>
  <c r="I33" i="1"/>
  <c r="I115" i="1" s="1"/>
  <c r="I29" i="1"/>
  <c r="I111" i="1" s="1"/>
  <c r="E30" i="1"/>
  <c r="E112" i="1" s="1"/>
  <c r="D32" i="1"/>
  <c r="G33" i="1"/>
  <c r="G115" i="1" s="1"/>
  <c r="G29" i="1"/>
  <c r="C30" i="1"/>
  <c r="C112" i="1" s="1"/>
  <c r="C71" i="7"/>
  <c r="C138" i="7" s="1"/>
  <c r="C70" i="7"/>
  <c r="C69" i="7"/>
  <c r="C206" i="7" s="1"/>
  <c r="C68" i="7"/>
  <c r="C205" i="7" s="1"/>
  <c r="J71" i="7"/>
  <c r="J208" i="7" s="1"/>
  <c r="I71" i="7"/>
  <c r="H71" i="7"/>
  <c r="G71" i="7"/>
  <c r="G208" i="7" s="1"/>
  <c r="F71" i="7"/>
  <c r="F138" i="7" s="1"/>
  <c r="E71" i="7"/>
  <c r="E208" i="7" s="1"/>
  <c r="D71" i="7"/>
  <c r="D208" i="7" s="1"/>
  <c r="J70" i="7"/>
  <c r="J207" i="7" s="1"/>
  <c r="I70" i="7"/>
  <c r="I137" i="7" s="1"/>
  <c r="H70" i="7"/>
  <c r="H137" i="7" s="1"/>
  <c r="G70" i="7"/>
  <c r="F70" i="7"/>
  <c r="F207" i="7" s="1"/>
  <c r="E70" i="7"/>
  <c r="E207" i="7" s="1"/>
  <c r="D70" i="7"/>
  <c r="D207" i="7" s="1"/>
  <c r="J69" i="7"/>
  <c r="J206" i="7" s="1"/>
  <c r="I69" i="7"/>
  <c r="I206" i="7" s="1"/>
  <c r="H69" i="7"/>
  <c r="H136" i="7" s="1"/>
  <c r="G69" i="7"/>
  <c r="G206" i="7" s="1"/>
  <c r="F69" i="7"/>
  <c r="F136" i="7" s="1"/>
  <c r="E69" i="7"/>
  <c r="E136" i="7" s="1"/>
  <c r="D69" i="7"/>
  <c r="D136" i="7" s="1"/>
  <c r="J68" i="7"/>
  <c r="J205" i="7" s="1"/>
  <c r="I68" i="7"/>
  <c r="I205" i="7" s="1"/>
  <c r="H68" i="7"/>
  <c r="H135" i="7" s="1"/>
  <c r="G68" i="7"/>
  <c r="G205" i="7" s="1"/>
  <c r="F68" i="7"/>
  <c r="F205" i="7" s="1"/>
  <c r="E68" i="7"/>
  <c r="E135" i="7" s="1"/>
  <c r="D68" i="7"/>
  <c r="D135" i="7" s="1"/>
  <c r="J67" i="7"/>
  <c r="J134" i="7" s="1"/>
  <c r="I67" i="7"/>
  <c r="I134" i="7" s="1"/>
  <c r="H67" i="7"/>
  <c r="H134" i="7" s="1"/>
  <c r="G67" i="7"/>
  <c r="G204" i="7" s="1"/>
  <c r="F67" i="7"/>
  <c r="F204" i="7" s="1"/>
  <c r="E67" i="7"/>
  <c r="E134" i="7" s="1"/>
  <c r="D67" i="7"/>
  <c r="D134" i="7" s="1"/>
  <c r="C67" i="7"/>
  <c r="C134" i="7" s="1"/>
  <c r="C73" i="1"/>
  <c r="C214" i="1" s="1"/>
  <c r="C72" i="1"/>
  <c r="C213" i="1" s="1"/>
  <c r="C71" i="1"/>
  <c r="C212" i="1" s="1"/>
  <c r="C70" i="1"/>
  <c r="C211" i="1" s="1"/>
  <c r="J73" i="1"/>
  <c r="J214" i="1" s="1"/>
  <c r="I73" i="1"/>
  <c r="I214" i="1" s="1"/>
  <c r="H73" i="1"/>
  <c r="H214" i="1" s="1"/>
  <c r="G73" i="1"/>
  <c r="G214" i="1" s="1"/>
  <c r="F73" i="1"/>
  <c r="F214" i="1" s="1"/>
  <c r="E73" i="1"/>
  <c r="E214" i="1" s="1"/>
  <c r="D73" i="1"/>
  <c r="J72" i="1"/>
  <c r="J213" i="1" s="1"/>
  <c r="I72" i="1"/>
  <c r="I213" i="1" s="1"/>
  <c r="H72" i="1"/>
  <c r="H213" i="1" s="1"/>
  <c r="G72" i="1"/>
  <c r="G213" i="1" s="1"/>
  <c r="F72" i="1"/>
  <c r="F213" i="1" s="1"/>
  <c r="E72" i="1"/>
  <c r="E213" i="1" s="1"/>
  <c r="D72" i="1"/>
  <c r="D213" i="1" s="1"/>
  <c r="J71" i="1"/>
  <c r="J212" i="1" s="1"/>
  <c r="I71" i="1"/>
  <c r="I212" i="1" s="1"/>
  <c r="H71" i="1"/>
  <c r="G71" i="1"/>
  <c r="G212" i="1" s="1"/>
  <c r="F71" i="1"/>
  <c r="F212" i="1" s="1"/>
  <c r="E71" i="1"/>
  <c r="E212" i="1" s="1"/>
  <c r="D71" i="1"/>
  <c r="D212" i="1" s="1"/>
  <c r="J70" i="1"/>
  <c r="J211" i="1" s="1"/>
  <c r="I70" i="1"/>
  <c r="I211" i="1" s="1"/>
  <c r="H70" i="1"/>
  <c r="H211" i="1" s="1"/>
  <c r="G70" i="1"/>
  <c r="G211" i="1" s="1"/>
  <c r="F70" i="1"/>
  <c r="F211" i="1" s="1"/>
  <c r="E70" i="1"/>
  <c r="D70" i="1"/>
  <c r="D211" i="1" s="1"/>
  <c r="J69" i="1"/>
  <c r="J210" i="1" s="1"/>
  <c r="I69" i="1"/>
  <c r="I210" i="1" s="1"/>
  <c r="H69" i="1"/>
  <c r="H210" i="1" s="1"/>
  <c r="G69" i="1"/>
  <c r="G210" i="1" s="1"/>
  <c r="F69" i="1"/>
  <c r="F210" i="1" s="1"/>
  <c r="E69" i="1"/>
  <c r="E210" i="1" s="1"/>
  <c r="D69" i="1"/>
  <c r="D210" i="1" s="1"/>
  <c r="C69" i="1"/>
  <c r="F32" i="1"/>
  <c r="H31" i="1"/>
  <c r="H113" i="1" s="1"/>
  <c r="F33" i="1"/>
  <c r="F115" i="1" s="1"/>
  <c r="I30" i="1"/>
  <c r="I112" i="1" s="1"/>
  <c r="E31" i="1"/>
  <c r="E113" i="1" s="1"/>
  <c r="D31" i="1"/>
  <c r="D113" i="1" s="1"/>
  <c r="D29" i="1"/>
  <c r="D111" i="1" s="1"/>
  <c r="C31" i="1"/>
  <c r="J32" i="1"/>
  <c r="J114" i="1" s="1"/>
  <c r="J30" i="1"/>
  <c r="J112" i="1" s="1"/>
  <c r="H32" i="1"/>
  <c r="H114" i="1" s="1"/>
  <c r="H30" i="1"/>
  <c r="F29" i="1"/>
  <c r="F111" i="1" s="1"/>
  <c r="G30" i="1"/>
  <c r="G112" i="1" s="1"/>
  <c r="H44" i="5"/>
  <c r="L44" i="5" s="1"/>
  <c r="H45" i="5"/>
  <c r="N45" i="5" s="1"/>
  <c r="C29" i="7"/>
  <c r="C110" i="7" s="1"/>
  <c r="D29" i="7"/>
  <c r="E29" i="7"/>
  <c r="E110" i="7" s="1"/>
  <c r="F29" i="7"/>
  <c r="F110" i="7" s="1"/>
  <c r="G29" i="7"/>
  <c r="G110" i="7" s="1"/>
  <c r="H29" i="7"/>
  <c r="H110" i="7" s="1"/>
  <c r="I29" i="7"/>
  <c r="I110" i="7" s="1"/>
  <c r="J29" i="7"/>
  <c r="J110" i="7" s="1"/>
  <c r="C30" i="7"/>
  <c r="C111" i="7" s="1"/>
  <c r="D30" i="7"/>
  <c r="D111" i="7" s="1"/>
  <c r="E30" i="7"/>
  <c r="E111" i="7" s="1"/>
  <c r="F30" i="7"/>
  <c r="G30" i="7"/>
  <c r="G111" i="7" s="1"/>
  <c r="H30" i="7"/>
  <c r="H111" i="7" s="1"/>
  <c r="I30" i="7"/>
  <c r="J30" i="7"/>
  <c r="J111" i="7" s="1"/>
  <c r="C31" i="7"/>
  <c r="D31" i="7"/>
  <c r="D112" i="7" s="1"/>
  <c r="E31" i="7"/>
  <c r="F31" i="7"/>
  <c r="G31" i="7"/>
  <c r="G112" i="7" s="1"/>
  <c r="H31" i="7"/>
  <c r="I31" i="7"/>
  <c r="I112" i="7" s="1"/>
  <c r="J31" i="7"/>
  <c r="C32" i="7"/>
  <c r="C113" i="7" s="1"/>
  <c r="D32" i="7"/>
  <c r="D113" i="7" s="1"/>
  <c r="E32" i="7"/>
  <c r="E113" i="7" s="1"/>
  <c r="F32" i="7"/>
  <c r="F113" i="7" s="1"/>
  <c r="G32" i="7"/>
  <c r="G113" i="7" s="1"/>
  <c r="H32" i="7"/>
  <c r="H113" i="7" s="1"/>
  <c r="I32" i="7"/>
  <c r="I113" i="7" s="1"/>
  <c r="J32" i="7"/>
  <c r="D33" i="1"/>
  <c r="D115" i="1" s="1"/>
  <c r="L18" i="7"/>
  <c r="C28" i="7"/>
  <c r="D28" i="7"/>
  <c r="D109" i="7" s="1"/>
  <c r="E28" i="7"/>
  <c r="E109" i="7" s="1"/>
  <c r="F28" i="7"/>
  <c r="F109" i="7" s="1"/>
  <c r="G28" i="7"/>
  <c r="G109" i="7" s="1"/>
  <c r="H28" i="7"/>
  <c r="H109" i="7" s="1"/>
  <c r="I28" i="7"/>
  <c r="I109" i="7" s="1"/>
  <c r="J28" i="7"/>
  <c r="F206" i="7"/>
  <c r="M153" i="1"/>
  <c r="I24" i="7"/>
  <c r="D34" i="7" s="1"/>
  <c r="G45" i="5"/>
  <c r="K45" i="5" s="1"/>
  <c r="G44" i="5"/>
  <c r="H43" i="5"/>
  <c r="N43" i="5" s="1"/>
  <c r="G43" i="5"/>
  <c r="I43" i="5" s="1"/>
  <c r="H42" i="5"/>
  <c r="N42" i="5" s="1"/>
  <c r="G42" i="5"/>
  <c r="I42" i="5" s="1"/>
  <c r="H41" i="5"/>
  <c r="G41" i="5"/>
  <c r="K41" i="5" s="1"/>
  <c r="H40" i="5"/>
  <c r="N40" i="5" s="1"/>
  <c r="G40" i="5"/>
  <c r="H39" i="5"/>
  <c r="L39" i="5" s="1"/>
  <c r="G39" i="5"/>
  <c r="I39" i="5" s="1"/>
  <c r="H38" i="5"/>
  <c r="L38" i="5" s="1"/>
  <c r="G38" i="5"/>
  <c r="M38" i="5" s="1"/>
  <c r="H37" i="5"/>
  <c r="N37" i="5" s="1"/>
  <c r="G37" i="5"/>
  <c r="I37" i="5" s="1"/>
  <c r="H36" i="5"/>
  <c r="L36" i="5" s="1"/>
  <c r="G36" i="5"/>
  <c r="K36" i="5" s="1"/>
  <c r="H35" i="5"/>
  <c r="J35" i="5" s="1"/>
  <c r="G35" i="5"/>
  <c r="K35" i="5" s="1"/>
  <c r="H34" i="5"/>
  <c r="L34" i="5" s="1"/>
  <c r="G34" i="5"/>
  <c r="I25" i="1"/>
  <c r="D35" i="1" s="1"/>
  <c r="M41" i="5"/>
  <c r="I41" i="5"/>
  <c r="I135" i="7"/>
  <c r="I36" i="5"/>
  <c r="I45" i="5"/>
  <c r="K37" i="5"/>
  <c r="C59" i="7" l="1"/>
  <c r="G62" i="7"/>
  <c r="J61" i="7"/>
  <c r="J128" i="7" s="1"/>
  <c r="F61" i="7"/>
  <c r="I60" i="7"/>
  <c r="E60" i="7"/>
  <c r="H59" i="7"/>
  <c r="H196" i="7" s="1"/>
  <c r="D59" i="7"/>
  <c r="D89" i="7" s="1"/>
  <c r="G58" i="7"/>
  <c r="C58" i="7"/>
  <c r="J62" i="7"/>
  <c r="J92" i="7" s="1"/>
  <c r="H60" i="7"/>
  <c r="H127" i="7" s="1"/>
  <c r="G59" i="7"/>
  <c r="F58" i="7"/>
  <c r="E62" i="7"/>
  <c r="E129" i="7" s="1"/>
  <c r="D61" i="7"/>
  <c r="D91" i="7" s="1"/>
  <c r="J59" i="7"/>
  <c r="J196" i="7" s="1"/>
  <c r="I58" i="7"/>
  <c r="C62" i="7"/>
  <c r="C129" i="7" s="1"/>
  <c r="C61" i="7"/>
  <c r="C198" i="7" s="1"/>
  <c r="C60" i="7"/>
  <c r="H62" i="7"/>
  <c r="D62" i="7"/>
  <c r="D129" i="7" s="1"/>
  <c r="G61" i="7"/>
  <c r="G91" i="7" s="1"/>
  <c r="J60" i="7"/>
  <c r="F60" i="7"/>
  <c r="I59" i="7"/>
  <c r="E59" i="7"/>
  <c r="E126" i="7" s="1"/>
  <c r="H58" i="7"/>
  <c r="D58" i="7"/>
  <c r="F62" i="7"/>
  <c r="F199" i="7" s="1"/>
  <c r="I61" i="7"/>
  <c r="E61" i="7"/>
  <c r="D60" i="7"/>
  <c r="J58" i="7"/>
  <c r="I62" i="7"/>
  <c r="I199" i="7" s="1"/>
  <c r="H61" i="7"/>
  <c r="G60" i="7"/>
  <c r="F59" i="7"/>
  <c r="E58" i="7"/>
  <c r="E125" i="7" s="1"/>
  <c r="E127" i="7"/>
  <c r="H92" i="7"/>
  <c r="D88" i="7"/>
  <c r="G197" i="7"/>
  <c r="C89" i="7"/>
  <c r="I197" i="7"/>
  <c r="C125" i="7"/>
  <c r="I88" i="7"/>
  <c r="E91" i="7"/>
  <c r="D127" i="7"/>
  <c r="H91" i="7"/>
  <c r="L19" i="1"/>
  <c r="F88" i="7"/>
  <c r="C102" i="1"/>
  <c r="C136" i="7"/>
  <c r="E137" i="7"/>
  <c r="J101" i="7"/>
  <c r="C208" i="7"/>
  <c r="J102" i="1"/>
  <c r="I207" i="7"/>
  <c r="M37" i="5"/>
  <c r="J38" i="5"/>
  <c r="L43" i="5"/>
  <c r="N44" i="5"/>
  <c r="J42" i="5"/>
  <c r="I35" i="5"/>
  <c r="M35" i="5"/>
  <c r="L42" i="5"/>
  <c r="M45" i="5"/>
  <c r="F101" i="1"/>
  <c r="I136" i="7"/>
  <c r="C135" i="7"/>
  <c r="J138" i="7"/>
  <c r="G134" i="7"/>
  <c r="C90" i="7"/>
  <c r="H205" i="7"/>
  <c r="H206" i="7"/>
  <c r="D138" i="7"/>
  <c r="C101" i="7"/>
  <c r="E205" i="7"/>
  <c r="C100" i="7"/>
  <c r="F100" i="7"/>
  <c r="C204" i="7"/>
  <c r="E100" i="7"/>
  <c r="J135" i="7"/>
  <c r="E204" i="7"/>
  <c r="C99" i="7"/>
  <c r="E138" i="7"/>
  <c r="F135" i="7"/>
  <c r="I204" i="7"/>
  <c r="E102" i="7"/>
  <c r="H207" i="7"/>
  <c r="F102" i="1"/>
  <c r="N28" i="7"/>
  <c r="I102" i="7"/>
  <c r="E98" i="7"/>
  <c r="D102" i="7"/>
  <c r="J109" i="7"/>
  <c r="I98" i="7"/>
  <c r="M31" i="7"/>
  <c r="N92" i="7" s="1"/>
  <c r="H102" i="7"/>
  <c r="E206" i="7"/>
  <c r="G102" i="7"/>
  <c r="G98" i="7"/>
  <c r="G138" i="7"/>
  <c r="F137" i="7"/>
  <c r="F134" i="7"/>
  <c r="I100" i="7"/>
  <c r="J112" i="7"/>
  <c r="J100" i="7"/>
  <c r="F111" i="7"/>
  <c r="F112" i="7"/>
  <c r="P28" i="7"/>
  <c r="M92" i="7"/>
  <c r="P29" i="7"/>
  <c r="J99" i="7"/>
  <c r="F99" i="7"/>
  <c r="F112" i="1"/>
  <c r="G100" i="1"/>
  <c r="D103" i="1"/>
  <c r="E103" i="1"/>
  <c r="G111" i="1"/>
  <c r="D102" i="1"/>
  <c r="P31" i="1"/>
  <c r="H103" i="1"/>
  <c r="J100" i="1"/>
  <c r="J103" i="1"/>
  <c r="G104" i="1"/>
  <c r="I100" i="1"/>
  <c r="L30" i="1"/>
  <c r="J101" i="1"/>
  <c r="E101" i="1"/>
  <c r="D112" i="1"/>
  <c r="D114" i="1"/>
  <c r="H165" i="7"/>
  <c r="H166" i="7" s="1"/>
  <c r="J43" i="5"/>
  <c r="K38" i="5"/>
  <c r="D137" i="7"/>
  <c r="I208" i="7"/>
  <c r="J204" i="7"/>
  <c r="F98" i="7"/>
  <c r="J41" i="5"/>
  <c r="L41" i="5"/>
  <c r="N41" i="5"/>
  <c r="G99" i="7"/>
  <c r="G135" i="7"/>
  <c r="G137" i="7"/>
  <c r="G101" i="7"/>
  <c r="H138" i="7"/>
  <c r="H208" i="7"/>
  <c r="I34" i="5"/>
  <c r="M34" i="5"/>
  <c r="M40" i="5"/>
  <c r="I40" i="5"/>
  <c r="I44" i="5"/>
  <c r="M44" i="5"/>
  <c r="J33" i="7"/>
  <c r="H162" i="7"/>
  <c r="H163" i="7" s="1"/>
  <c r="H101" i="7"/>
  <c r="C210" i="1"/>
  <c r="C100" i="1"/>
  <c r="H100" i="7"/>
  <c r="M164" i="7"/>
  <c r="K33" i="7"/>
  <c r="D101" i="7"/>
  <c r="O31" i="7"/>
  <c r="G114" i="1"/>
  <c r="P32" i="1"/>
  <c r="J98" i="7"/>
  <c r="P32" i="7"/>
  <c r="O32" i="1"/>
  <c r="I101" i="1"/>
  <c r="D104" i="1"/>
  <c r="E99" i="7"/>
  <c r="L28" i="7"/>
  <c r="I101" i="7"/>
  <c r="J37" i="5"/>
  <c r="F103" i="1"/>
  <c r="L29" i="7"/>
  <c r="D214" i="1"/>
  <c r="P31" i="7"/>
  <c r="L32" i="7"/>
  <c r="M28" i="7"/>
  <c r="L92" i="7"/>
  <c r="O30" i="7"/>
  <c r="G100" i="7"/>
  <c r="J102" i="7"/>
  <c r="D99" i="7"/>
  <c r="D100" i="7"/>
  <c r="J137" i="7"/>
  <c r="J136" i="7"/>
  <c r="D206" i="7"/>
  <c r="F102" i="7"/>
  <c r="F208" i="7"/>
  <c r="G207" i="7"/>
  <c r="H104" i="1"/>
  <c r="I103" i="1"/>
  <c r="I99" i="7"/>
  <c r="E101" i="7"/>
  <c r="F114" i="1"/>
  <c r="L30" i="7"/>
  <c r="C98" i="7"/>
  <c r="N31" i="7"/>
  <c r="O92" i="7" s="1"/>
  <c r="H112" i="7"/>
  <c r="O28" i="7"/>
  <c r="L32" i="1"/>
  <c r="O29" i="7"/>
  <c r="I138" i="7"/>
  <c r="G136" i="7"/>
  <c r="D205" i="7"/>
  <c r="D204" i="7"/>
  <c r="C207" i="7"/>
  <c r="J113" i="7"/>
  <c r="E112" i="7"/>
  <c r="C112" i="7"/>
  <c r="I111" i="7"/>
  <c r="D110" i="7"/>
  <c r="H102" i="1"/>
  <c r="G103" i="1"/>
  <c r="C137" i="7"/>
  <c r="L31" i="7"/>
  <c r="O32" i="7"/>
  <c r="L31" i="1"/>
  <c r="C109" i="7"/>
  <c r="P30" i="7"/>
  <c r="H98" i="7"/>
  <c r="C101" i="1"/>
  <c r="P30" i="1"/>
  <c r="O31" i="1"/>
  <c r="C113" i="1"/>
  <c r="C102" i="7"/>
  <c r="D98" i="7"/>
  <c r="H204" i="7"/>
  <c r="H99" i="7"/>
  <c r="G101" i="1"/>
  <c r="F100" i="1"/>
  <c r="C104" i="1"/>
  <c r="E102" i="1"/>
  <c r="H212" i="1"/>
  <c r="E211" i="1"/>
  <c r="D101" i="1"/>
  <c r="J104" i="1"/>
  <c r="H101" i="1"/>
  <c r="E100" i="1"/>
  <c r="G102" i="1"/>
  <c r="J44" i="5"/>
  <c r="K44" i="5"/>
  <c r="K39" i="5"/>
  <c r="I38" i="5"/>
  <c r="M36" i="5"/>
  <c r="L40" i="5"/>
  <c r="J40" i="5"/>
  <c r="M43" i="5"/>
  <c r="K43" i="5"/>
  <c r="K42" i="5"/>
  <c r="M39" i="5"/>
  <c r="L45" i="5"/>
  <c r="N39" i="5"/>
  <c r="J39" i="5"/>
  <c r="N36" i="5"/>
  <c r="N35" i="5"/>
  <c r="N34" i="5"/>
  <c r="J34" i="5"/>
  <c r="N38" i="5"/>
  <c r="K40" i="5"/>
  <c r="N29" i="1"/>
  <c r="D100" i="1"/>
  <c r="L35" i="5"/>
  <c r="J36" i="5"/>
  <c r="J45" i="5"/>
  <c r="K34" i="5"/>
  <c r="L37" i="5"/>
  <c r="M42" i="5"/>
  <c r="F101" i="7"/>
  <c r="N32" i="1"/>
  <c r="O94" i="1" s="1"/>
  <c r="O30" i="1"/>
  <c r="P33" i="1"/>
  <c r="H111" i="1"/>
  <c r="L94" i="1"/>
  <c r="M94" i="1"/>
  <c r="H100" i="1"/>
  <c r="O33" i="1"/>
  <c r="P29" i="1"/>
  <c r="L33" i="1"/>
  <c r="O29" i="1"/>
  <c r="M29" i="1"/>
  <c r="M32" i="1"/>
  <c r="N94" i="1" s="1"/>
  <c r="H112" i="1"/>
  <c r="L29" i="1"/>
  <c r="E104" i="1"/>
  <c r="I104" i="1"/>
  <c r="F104" i="1"/>
  <c r="C103" i="1"/>
  <c r="I102" i="1"/>
  <c r="C62" i="1" l="1"/>
  <c r="H64" i="1"/>
  <c r="D64" i="1"/>
  <c r="G63" i="1"/>
  <c r="J62" i="1"/>
  <c r="F62" i="1"/>
  <c r="I61" i="1"/>
  <c r="E61" i="1"/>
  <c r="H60" i="1"/>
  <c r="D60" i="1"/>
  <c r="C60" i="1"/>
  <c r="I64" i="1"/>
  <c r="I205" i="1" s="1"/>
  <c r="D63" i="1"/>
  <c r="F61" i="1"/>
  <c r="C61" i="1"/>
  <c r="G64" i="1"/>
  <c r="G94" i="1" s="1"/>
  <c r="J63" i="1"/>
  <c r="F63" i="1"/>
  <c r="I62" i="1"/>
  <c r="E62" i="1"/>
  <c r="E92" i="1" s="1"/>
  <c r="H61" i="1"/>
  <c r="D61" i="1"/>
  <c r="G60" i="1"/>
  <c r="C63" i="1"/>
  <c r="C204" i="1" s="1"/>
  <c r="H63" i="1"/>
  <c r="J61" i="1"/>
  <c r="E60" i="1"/>
  <c r="C64" i="1"/>
  <c r="C94" i="1" s="1"/>
  <c r="J64" i="1"/>
  <c r="F64" i="1"/>
  <c r="I63" i="1"/>
  <c r="E63" i="1"/>
  <c r="E93" i="1" s="1"/>
  <c r="H62" i="1"/>
  <c r="D62" i="1"/>
  <c r="G61" i="1"/>
  <c r="J60" i="1"/>
  <c r="J90" i="1" s="1"/>
  <c r="F60" i="1"/>
  <c r="E64" i="1"/>
  <c r="G62" i="1"/>
  <c r="I60" i="1"/>
  <c r="I90" i="1" s="1"/>
  <c r="I93" i="1"/>
  <c r="G91" i="1"/>
  <c r="H202" i="1"/>
  <c r="E205" i="1"/>
  <c r="F92" i="1"/>
  <c r="D201" i="1"/>
  <c r="G90" i="1"/>
  <c r="G204" i="1"/>
  <c r="D93" i="1"/>
  <c r="D91" i="1"/>
  <c r="C90" i="1"/>
  <c r="F201" i="1"/>
  <c r="J91" i="1"/>
  <c r="F204" i="1"/>
  <c r="G92" i="1"/>
  <c r="E201" i="1"/>
  <c r="C92" i="1"/>
  <c r="H201" i="1"/>
  <c r="F94" i="1"/>
  <c r="D92" i="1"/>
  <c r="H204" i="1"/>
  <c r="F91" i="1"/>
  <c r="H205" i="1"/>
  <c r="J203" i="1"/>
  <c r="H92" i="1"/>
  <c r="H171" i="1"/>
  <c r="H172" i="1" s="1"/>
  <c r="J93" i="1"/>
  <c r="I91" i="1"/>
  <c r="C202" i="1"/>
  <c r="K34" i="1"/>
  <c r="M172" i="1"/>
  <c r="M173" i="1" s="1"/>
  <c r="H165" i="1"/>
  <c r="H166" i="1" s="1"/>
  <c r="J34" i="1"/>
  <c r="K169" i="1"/>
  <c r="D94" i="1"/>
  <c r="E91" i="1"/>
  <c r="J94" i="1"/>
  <c r="K170" i="1"/>
  <c r="I203" i="1"/>
  <c r="F125" i="7"/>
  <c r="D125" i="7"/>
  <c r="C197" i="7"/>
  <c r="E198" i="7"/>
  <c r="O100" i="7"/>
  <c r="O105" i="7" s="1"/>
  <c r="K180" i="7" s="1"/>
  <c r="D195" i="7"/>
  <c r="C127" i="7"/>
  <c r="J198" i="7"/>
  <c r="P98" i="7"/>
  <c r="P103" i="7" s="1"/>
  <c r="L178" i="7" s="1"/>
  <c r="C92" i="7"/>
  <c r="C199" i="7"/>
  <c r="C88" i="7"/>
  <c r="M166" i="7"/>
  <c r="C195" i="7"/>
  <c r="E128" i="7"/>
  <c r="G128" i="7"/>
  <c r="G198" i="7"/>
  <c r="C91" i="7"/>
  <c r="P101" i="7"/>
  <c r="P106" i="7" s="1"/>
  <c r="L181" i="7" s="1"/>
  <c r="J91" i="7"/>
  <c r="H89" i="7"/>
  <c r="H126" i="7"/>
  <c r="D199" i="7"/>
  <c r="C128" i="7"/>
  <c r="I125" i="7"/>
  <c r="I195" i="7"/>
  <c r="P102" i="7"/>
  <c r="P107" i="7" s="1"/>
  <c r="L182" i="7" s="1"/>
  <c r="O102" i="7"/>
  <c r="O107" i="7" s="1"/>
  <c r="K182" i="7" s="1"/>
  <c r="I90" i="7"/>
  <c r="E196" i="7"/>
  <c r="F195" i="7"/>
  <c r="I127" i="7"/>
  <c r="P99" i="7"/>
  <c r="P104" i="7" s="1"/>
  <c r="L179" i="7" s="1"/>
  <c r="K114" i="7"/>
  <c r="L98" i="7"/>
  <c r="L103" i="7" s="1"/>
  <c r="H178" i="7" s="1"/>
  <c r="O99" i="7"/>
  <c r="O104" i="7" s="1"/>
  <c r="K179" i="7" s="1"/>
  <c r="L99" i="7"/>
  <c r="L104" i="7" s="1"/>
  <c r="H179" i="7" s="1"/>
  <c r="D92" i="7"/>
  <c r="F129" i="7"/>
  <c r="F92" i="7"/>
  <c r="F90" i="1"/>
  <c r="O102" i="1"/>
  <c r="O107" i="1" s="1"/>
  <c r="K186" i="1" s="1"/>
  <c r="P100" i="1"/>
  <c r="P105" i="1" s="1"/>
  <c r="L184" i="1" s="1"/>
  <c r="P101" i="1"/>
  <c r="P106" i="1" s="1"/>
  <c r="L185" i="1" s="1"/>
  <c r="L100" i="1"/>
  <c r="L105" i="1" s="1"/>
  <c r="H184" i="1" s="1"/>
  <c r="P103" i="1"/>
  <c r="P108" i="1" s="1"/>
  <c r="L187" i="1" s="1"/>
  <c r="I92" i="7"/>
  <c r="P100" i="7"/>
  <c r="P105" i="7" s="1"/>
  <c r="L180" i="7" s="1"/>
  <c r="D197" i="7"/>
  <c r="D90" i="7"/>
  <c r="E92" i="7"/>
  <c r="E199" i="7"/>
  <c r="J127" i="7"/>
  <c r="J197" i="7"/>
  <c r="J90" i="7"/>
  <c r="G90" i="7"/>
  <c r="G127" i="7"/>
  <c r="N98" i="7"/>
  <c r="N103" i="7" s="1"/>
  <c r="H185" i="7" s="1"/>
  <c r="I129" i="7"/>
  <c r="E89" i="7"/>
  <c r="E90" i="7"/>
  <c r="E197" i="7"/>
  <c r="J126" i="7"/>
  <c r="J89" i="7"/>
  <c r="F197" i="7"/>
  <c r="F90" i="7"/>
  <c r="F127" i="7"/>
  <c r="H128" i="7"/>
  <c r="H198" i="7"/>
  <c r="G125" i="7"/>
  <c r="G195" i="7"/>
  <c r="G88" i="7"/>
  <c r="J195" i="7"/>
  <c r="J125" i="7"/>
  <c r="J88" i="7"/>
  <c r="D128" i="7"/>
  <c r="D198" i="7"/>
  <c r="E195" i="7"/>
  <c r="E88" i="7"/>
  <c r="F91" i="7"/>
  <c r="F198" i="7"/>
  <c r="F128" i="7"/>
  <c r="I126" i="7"/>
  <c r="I196" i="7"/>
  <c r="I89" i="7"/>
  <c r="J199" i="7"/>
  <c r="J129" i="7"/>
  <c r="F196" i="7"/>
  <c r="F126" i="7"/>
  <c r="I198" i="7"/>
  <c r="I91" i="7"/>
  <c r="I128" i="7"/>
  <c r="G196" i="7"/>
  <c r="G126" i="7"/>
  <c r="G89" i="7"/>
  <c r="H199" i="7"/>
  <c r="H129" i="7"/>
  <c r="F89" i="7"/>
  <c r="D126" i="7"/>
  <c r="D196" i="7"/>
  <c r="H197" i="7"/>
  <c r="H90" i="7"/>
  <c r="C126" i="7"/>
  <c r="C196" i="7"/>
  <c r="G92" i="7"/>
  <c r="G129" i="7"/>
  <c r="G199" i="7"/>
  <c r="H195" i="7"/>
  <c r="H88" i="7"/>
  <c r="H125" i="7"/>
  <c r="O100" i="1"/>
  <c r="O105" i="1" s="1"/>
  <c r="K184" i="1" s="1"/>
  <c r="O98" i="7"/>
  <c r="O103" i="7" s="1"/>
  <c r="K178" i="7" s="1"/>
  <c r="O104" i="1"/>
  <c r="O109" i="1" s="1"/>
  <c r="K188" i="1" s="1"/>
  <c r="P104" i="1"/>
  <c r="P109" i="1" s="1"/>
  <c r="L188" i="1" s="1"/>
  <c r="L100" i="7"/>
  <c r="L105" i="7" s="1"/>
  <c r="H180" i="7" s="1"/>
  <c r="L102" i="7"/>
  <c r="L107" i="7" s="1"/>
  <c r="H182" i="7" s="1"/>
  <c r="L101" i="7"/>
  <c r="L106" i="7" s="1"/>
  <c r="H181" i="7" s="1"/>
  <c r="O101" i="1"/>
  <c r="O106" i="1" s="1"/>
  <c r="K185" i="1" s="1"/>
  <c r="L102" i="1"/>
  <c r="L107" i="1" s="1"/>
  <c r="H186" i="1" s="1"/>
  <c r="L101" i="1"/>
  <c r="L106" i="1" s="1"/>
  <c r="H185" i="1" s="1"/>
  <c r="M100" i="1"/>
  <c r="M105" i="1" s="1"/>
  <c r="H190" i="1" s="1"/>
  <c r="K116" i="1"/>
  <c r="K103" i="7"/>
  <c r="I38" i="7" s="1"/>
  <c r="O101" i="7"/>
  <c r="O106" i="7" s="1"/>
  <c r="K181" i="7" s="1"/>
  <c r="M98" i="7"/>
  <c r="M103" i="7" s="1"/>
  <c r="H184" i="7" s="1"/>
  <c r="L104" i="1"/>
  <c r="L109" i="1" s="1"/>
  <c r="H188" i="1" s="1"/>
  <c r="P102" i="1"/>
  <c r="P107" i="1" s="1"/>
  <c r="L186" i="1" s="1"/>
  <c r="N100" i="1"/>
  <c r="N105" i="1" s="1"/>
  <c r="H191" i="1" s="1"/>
  <c r="K105" i="1"/>
  <c r="L103" i="1"/>
  <c r="L108" i="1" s="1"/>
  <c r="H187" i="1" s="1"/>
  <c r="O103" i="1"/>
  <c r="O108" i="1" s="1"/>
  <c r="K187" i="1" s="1"/>
  <c r="G201" i="1" l="1"/>
  <c r="E203" i="1"/>
  <c r="E204" i="1"/>
  <c r="I40" i="1"/>
  <c r="J201" i="1"/>
  <c r="H203" i="1"/>
  <c r="J92" i="1"/>
  <c r="G202" i="1"/>
  <c r="I204" i="1"/>
  <c r="J205" i="1"/>
  <c r="G203" i="1"/>
  <c r="G205" i="1"/>
  <c r="F93" i="1"/>
  <c r="E202" i="1"/>
  <c r="H93" i="1"/>
  <c r="I202" i="1"/>
  <c r="D205" i="1"/>
  <c r="E90" i="1"/>
  <c r="C203" i="1"/>
  <c r="I94" i="1"/>
  <c r="H90" i="1"/>
  <c r="J204" i="1"/>
  <c r="M171" i="1"/>
  <c r="C91" i="1"/>
  <c r="H91" i="1"/>
  <c r="C205" i="1"/>
  <c r="F202" i="1"/>
  <c r="J202" i="1"/>
  <c r="D203" i="1"/>
  <c r="E94" i="1"/>
  <c r="D202" i="1"/>
  <c r="G93" i="1"/>
  <c r="F205" i="1"/>
  <c r="F203" i="1"/>
  <c r="D204" i="1"/>
  <c r="C201" i="1"/>
  <c r="I92" i="1"/>
  <c r="H94" i="1"/>
  <c r="I201" i="1"/>
  <c r="D90" i="1"/>
  <c r="C93" i="1"/>
  <c r="N93" i="7"/>
  <c r="N94" i="7" s="1"/>
  <c r="H187" i="7" s="1"/>
  <c r="O93" i="7"/>
  <c r="O94" i="7" s="1"/>
  <c r="J174" i="7" s="1"/>
  <c r="L93" i="7"/>
  <c r="L94" i="7" s="1"/>
  <c r="E173" i="7" s="1"/>
  <c r="M93" i="7"/>
  <c r="M94" i="7" s="1"/>
  <c r="E174" i="7" s="1"/>
  <c r="K93" i="7"/>
  <c r="I35" i="7" s="1"/>
  <c r="M160" i="7" s="1"/>
  <c r="O95" i="1" l="1"/>
  <c r="O96" i="1" s="1"/>
  <c r="H194" i="1" s="1"/>
  <c r="K95" i="1"/>
  <c r="I37" i="1" s="1"/>
  <c r="M163" i="1" s="1"/>
  <c r="M164" i="1" s="1"/>
  <c r="M165" i="1" s="1"/>
  <c r="N95" i="1"/>
  <c r="N96" i="1" s="1"/>
  <c r="J179" i="1" s="1"/>
  <c r="M95" i="1"/>
  <c r="M96" i="1" s="1"/>
  <c r="E180" i="1" s="1"/>
  <c r="L95" i="1"/>
  <c r="L96" i="1" s="1"/>
  <c r="E179" i="1" s="1"/>
  <c r="J173" i="7"/>
  <c r="H188" i="7"/>
  <c r="H52" i="7"/>
  <c r="M161" i="7"/>
  <c r="M162" i="7" s="1"/>
  <c r="M165" i="7" s="1"/>
  <c r="J180" i="1" l="1"/>
  <c r="H193" i="1"/>
  <c r="H54" i="1"/>
</calcChain>
</file>

<file path=xl/sharedStrings.xml><?xml version="1.0" encoding="utf-8"?>
<sst xmlns="http://schemas.openxmlformats.org/spreadsheetml/2006/main" count="861" uniqueCount="222">
  <si>
    <t>Verzuim incl. wordt automatisch berekend</t>
  </si>
  <si>
    <t>Invoeren opbouw personeelsbezetting</t>
  </si>
  <si>
    <t>Eenheid</t>
  </si>
  <si>
    <t>Man</t>
  </si>
  <si>
    <t>Vrouw</t>
  </si>
  <si>
    <t xml:space="preserve">    &lt; 25</t>
  </si>
  <si>
    <t>25 - 34</t>
  </si>
  <si>
    <t>35 - 44</t>
  </si>
  <si>
    <t>44 - 54</t>
  </si>
  <si>
    <t xml:space="preserve">   &gt; 54</t>
  </si>
  <si>
    <t>Fg 1 - 3</t>
  </si>
  <si>
    <t>Fg. 4 - 6</t>
  </si>
  <si>
    <t>Fg. 7 - 9</t>
  </si>
  <si>
    <t>Fg. &gt; 9</t>
  </si>
  <si>
    <t>Invoeren personen i.p.v. fte!</t>
  </si>
  <si>
    <t>Totaal</t>
  </si>
  <si>
    <t xml:space="preserve"> </t>
  </si>
  <si>
    <t>Leeftijd</t>
  </si>
  <si>
    <t>m</t>
  </si>
  <si>
    <t>v</t>
  </si>
  <si>
    <t>Invoeren personen i.p.v. Fte.</t>
  </si>
  <si>
    <t>VZ% excl zw</t>
  </si>
  <si>
    <t>%</t>
  </si>
  <si>
    <t>Frequentie</t>
  </si>
  <si>
    <t>keer per jaar</t>
  </si>
  <si>
    <t>Verwacht verzuim% per personeelscategorie (afhankelijk van streefcijfer)</t>
  </si>
  <si>
    <t>(excl zwangerschap)</t>
  </si>
  <si>
    <t>Verwachte meldingsfrequentie per personeelscategorie (afh. van streefcijfer)</t>
  </si>
  <si>
    <t>Verwacht verzuim% per personeelscategorie (afhankelijk van streefcijfer )</t>
  </si>
  <si>
    <t>(incl zwangerschap)</t>
  </si>
  <si>
    <t>berekening weegfactor verzuim%. ext. * streefcijfer * personeelsopbouw</t>
  </si>
  <si>
    <t>berekening weegfactor meldingsfrequentie * streefcijfer * personeelsopbouw</t>
  </si>
  <si>
    <t>berekening weegfactor verzuim%. incl. * streefcijfer * personeelsopbouw</t>
  </si>
  <si>
    <t>correctiefactor frequentie</t>
  </si>
  <si>
    <t>vp</t>
  </si>
  <si>
    <t>ouder</t>
  </si>
  <si>
    <t>ml fr</t>
  </si>
  <si>
    <t>vl fr</t>
  </si>
  <si>
    <t>m fr</t>
  </si>
  <si>
    <t>v fr</t>
  </si>
  <si>
    <t xml:space="preserve">l fr </t>
  </si>
  <si>
    <t>Verwacht verzuim% per personeelscategorie vanwege zwangerschap</t>
  </si>
  <si>
    <t>►</t>
  </si>
  <si>
    <t>Gebruiksaanwijzing</t>
  </si>
  <si>
    <t>Toelichting en gebruiksaanwijzing</t>
  </si>
  <si>
    <t>verzuimfrequentie</t>
  </si>
  <si>
    <t>&lt; 20.000   inwoners</t>
  </si>
  <si>
    <t>&lt; 50.000   inwoners</t>
  </si>
  <si>
    <t>&lt; 100.000 inwoners</t>
  </si>
  <si>
    <t>Extra stuurgegevens</t>
  </si>
  <si>
    <t>dagen</t>
  </si>
  <si>
    <t>jaar</t>
  </si>
  <si>
    <t>Frequentie van het verzuim per leeftijdscategorie</t>
  </si>
  <si>
    <t>keer</t>
  </si>
  <si>
    <t>Frequentie van het verzuim bij mannen</t>
  </si>
  <si>
    <t>Frequentie van het verzuim bij vrouwen</t>
  </si>
  <si>
    <t>Gemiddeld verzuim bij mannen boven de 45</t>
  </si>
  <si>
    <t>Gemiddeld verzuim bij vrouwen boven de 45</t>
  </si>
  <si>
    <t>mannen</t>
  </si>
  <si>
    <t>vrouwen</t>
  </si>
  <si>
    <t>V%</t>
  </si>
  <si>
    <t>Verzuimtargets:</t>
  </si>
  <si>
    <t>Resultaat:</t>
  </si>
  <si>
    <t xml:space="preserve">Reacties of vragen over de Berekenaar Verzuimtargets? We willen het graag weten, mail deze naar gezondwerk@aeno.nl </t>
  </si>
  <si>
    <t xml:space="preserve">op de 25% best scorende gemeenten. De norm betekent: 25% van de gemeenten in deze grootteklasse heeft een lager verzuimpercentage.  </t>
  </si>
  <si>
    <t>Toelichting</t>
  </si>
  <si>
    <t>Afdelingen variëren onderling sterk in personele samenstelling. En dus ook in haalbare verzuimtargets.</t>
  </si>
  <si>
    <t>Denk maar aan het verschil tussen een beleidsafdeling, een sociale dienst of de milieudienst</t>
  </si>
  <si>
    <t>Om afdelingen onderling te kunnen vergelijken moet je dus rekening houden met de samenstelling van het personeel</t>
  </si>
  <si>
    <t>Gelukkig is er wel een manier om tot onderlinge vergelijking en passende targets te komen.</t>
  </si>
  <si>
    <t>Je kunt namelijk van elke afdeling het feitelijke verzuim vergelijken met het volgens de gemeentenorm berekende haalbare verzuim.</t>
  </si>
  <si>
    <t>Door de feitelijke cijfers te delen door het haalbare verzuim ontstaat een indexering waarbij alle afdelingen vergelijkbaar zijn.</t>
  </si>
  <si>
    <t>De index brengt de vraag tot uitdrukking: hoever staat deze afdeling af van zijn eigen haalbare target.</t>
  </si>
  <si>
    <t>De methode</t>
  </si>
  <si>
    <t>In de vakjes daarnaast wordt nu automatisch berekend hoever elke dienst nog van zijn target afstaat</t>
  </si>
  <si>
    <t>Afdelingen die beter scoren  kleuren automatisch lichtgroen en in het vakje verschijnt een "-" (goed: lager dan de norm)</t>
  </si>
  <si>
    <t>Afdelingen die hun target nog niet hebben gehaald krijgen een lichtrood vakje en een "+" (hoger dan de norm: actie/aanpak mogelijk)</t>
  </si>
  <si>
    <t>Bij die laatste afdelingen wordt ook de winst aangegeven die door een eventuele aanpak kan worden bereikt.</t>
  </si>
  <si>
    <t>Afdeling</t>
  </si>
  <si>
    <t>Feitelijk verzuim</t>
  </si>
  <si>
    <t>Haalbaar verzuim</t>
  </si>
  <si>
    <t>Index</t>
  </si>
  <si>
    <t>Beoordeling</t>
  </si>
  <si>
    <t>Targets</t>
  </si>
  <si>
    <t>Winstmogelijkheden</t>
  </si>
  <si>
    <t>Freq</t>
  </si>
  <si>
    <t>Bestuursdienst</t>
  </si>
  <si>
    <t>Vul hieronder de namen van de afdelingen in en per afdeling de feitelijke cijfers in: wat is de verzuimfrequentie en wat is het verzuim (over het afgelopen jaar)? (Alle gele vakjes kunnen worden aangepast, de overigen werken automatisch)</t>
  </si>
  <si>
    <t>Facil. Dienst</t>
  </si>
  <si>
    <t>Bestuur</t>
  </si>
  <si>
    <t>Welzijn</t>
  </si>
  <si>
    <t>Ruimte</t>
  </si>
  <si>
    <t>Brandweer</t>
  </si>
  <si>
    <t>Concernstaf</t>
  </si>
  <si>
    <t>Gemeente</t>
  </si>
  <si>
    <t>WMO</t>
  </si>
  <si>
    <t>Accomodaties</t>
  </si>
  <si>
    <t>Afvalinzameling</t>
  </si>
  <si>
    <t>P&amp;O</t>
  </si>
  <si>
    <t>fte invoeren ipv personen!</t>
  </si>
  <si>
    <t>Sturen op basis van eigen targets.</t>
  </si>
  <si>
    <t xml:space="preserve">     Zo kunt u elke afdeling van een haalbaar target voorzien.</t>
  </si>
  <si>
    <t>Sturen met de gemeentenorm als referentiekader</t>
  </si>
  <si>
    <t>Best Practice</t>
  </si>
  <si>
    <t>5 - Blijf van alle andere cellen af en klik ergens op het werkblad: de berekening wordt dan  automatisch gemaakt.</t>
  </si>
  <si>
    <t>6 - Handhaaf de norm in de bovenste vakjes en vul vervolgens de gegevens van de diensten en/of afdelingen in.</t>
  </si>
  <si>
    <t xml:space="preserve">     extra stuurgegevens. Vergelijking van deze aanvullende referentiegegevens met de eigen registratie-gegevens </t>
  </si>
  <si>
    <t>personeelskosten</t>
  </si>
  <si>
    <t>productieverlies 20%</t>
  </si>
  <si>
    <t>totaal</t>
  </si>
  <si>
    <t xml:space="preserve">     met de grootte van uw gemeente. Noteer de Gemeentelijke Verzuimnorm voor het percentage en de frequentie.</t>
  </si>
  <si>
    <t>Verzuimkosten bij uw target</t>
  </si>
  <si>
    <t>Berekend aantal ziektedagen bij uw streefgetal</t>
  </si>
  <si>
    <t>Berekend aantal ziektedagen in jaren bij uw streefgetal</t>
  </si>
  <si>
    <t>Wilt u uw financiele winstkansen berekenen? Vul dan in het gele vakje rechts uw huidig verzuimpercentage in.</t>
  </si>
  <si>
    <t>&gt; 100.000 inwoners (excl. G4)</t>
  </si>
  <si>
    <t>Betreft:</t>
  </si>
  <si>
    <t>huidig verzuim</t>
  </si>
  <si>
    <t>Gemiddeld verzuim mannen &gt; 45</t>
  </si>
  <si>
    <t>Gemiddeld verzuim vrouwen &gt; 45</t>
  </si>
  <si>
    <t>Hieronder vindt u de referentiecijfers die bij uw berekeningen passen. Gebruik de schuifbalk om meer algemene referentiecijfers te vinden</t>
  </si>
  <si>
    <t>Print dit werkblad voor een handzaam overzicht.</t>
  </si>
  <si>
    <t>U kunt dan namelijk vanuit uw eigen streefdoel de streefnormen voor alle diensten en afdelingen berekenen</t>
  </si>
  <si>
    <t>De verzuimtargets:</t>
  </si>
  <si>
    <t>Extra stuurgegevens over verzuim</t>
  </si>
  <si>
    <t>Door die refereniecijfers te vergelijken met de huidige cijfers kan het beleid worden gepreciseerd op winstkansen</t>
  </si>
  <si>
    <t>Financiele stuurcijfers</t>
  </si>
  <si>
    <t>Streefcijferverzuim voor mannen</t>
  </si>
  <si>
    <t>Streefcijfers verzuim voor vrouwen</t>
  </si>
  <si>
    <t>nu:</t>
  </si>
  <si>
    <t>De winst van uw target in geld</t>
  </si>
  <si>
    <t>De winst in ziektedagen</t>
  </si>
  <si>
    <t xml:space="preserve">Kunt u een inschatting maken van het percentage verzuim waarvoor vervanging wordt ingehuurd? </t>
  </si>
  <si>
    <t xml:space="preserve">7 - Wilt u nog meer nut hebben van de Berekenaar? Scroll dan naar beneden op dezelfde pagina. </t>
  </si>
  <si>
    <t xml:space="preserve">     U vindt daar - op basis van uw eigen gegevens - meerdere  automatisch berekende</t>
  </si>
  <si>
    <t xml:space="preserve">    van de gemeente laat zien waar winst te behalen is. U vindt daar ook nuttige financiële gegevens.</t>
  </si>
  <si>
    <t>En vervolgens per afdeling de targets berekenen die er samen voor zorgen dat u uw eigen gemeentetarget ook daadwerkelijk haalt.</t>
  </si>
  <si>
    <t>1 – Uitdagende en haalbare streefdoelen</t>
  </si>
  <si>
    <t xml:space="preserve">      Het resultaat vindt u in blauwe cijfers rechtsonder de gele tabel. Noteer de resultaten of print de bladzijde.</t>
  </si>
  <si>
    <t>en vul de personeelsgegevens van uw diensten en/of afdelingen in. De berekenaar geeft op deze manier antwoord op de vraag:</t>
  </si>
  <si>
    <t xml:space="preserve"> wat moeten afdelingen presteren om uw eigen gemeentebrede doelstelling te behalen?</t>
  </si>
  <si>
    <t xml:space="preserve">           hier RECHTS verschijnt</t>
  </si>
  <si>
    <t>Eigen doelen stellen? Dat kan!</t>
  </si>
  <si>
    <t xml:space="preserve">      en over financiele winst- en verlieskansen..</t>
  </si>
  <si>
    <t>Zie ook de bijbehorende documentatie op www.aeno.nl, gezond werken</t>
  </si>
  <si>
    <t>De Berekenaar geeft antwoord op de vragen</t>
  </si>
  <si>
    <t>2 – De Berekenaar geeft maatwerk voor de gemeente</t>
  </si>
  <si>
    <t>3 – De Berekenaar geeft maatwerk voor alle organisatie-onderdelen</t>
  </si>
  <si>
    <t>4 – Eigen doelen stellen met de Berekenaar</t>
  </si>
  <si>
    <t>5 – Gebruik maken van de referentie-gegevens van de Berekenaar</t>
  </si>
  <si>
    <t>Berekenaar Verzuimtargets op basis van de Gemeentelijke Verzuimnorm</t>
  </si>
  <si>
    <t xml:space="preserve">Ook als uw gemeente eigen doelen wil stellen is de Berekenaar snel en handig. </t>
  </si>
  <si>
    <t>De Berekenaar heeft aanvullende referentie-cijfers over de streefdoelen uitgerekend.</t>
  </si>
  <si>
    <t>Met de gemeentelijke Berekenaar kan je per dienst of afdeling het haalbare verzuim vaststellen waarbij automatisch rekening wordt gehouden met de personele samenstelling van die dienst.</t>
  </si>
  <si>
    <t xml:space="preserve"> Berekenaar Verzuimtargets op basis van de Gemeentelijke Verzuimnorm</t>
  </si>
  <si>
    <t>Haalbare verzuimdoelen vaststellen met de Berekenaar Verzuimtargets</t>
  </si>
  <si>
    <t>U kunt dan namelijk vanuit uw eigen streefdoel de streefdoelen voor alle diensten en afdelingen berekenen</t>
  </si>
  <si>
    <t>Stap 1: Voer eerst eenmalig voor het hele personeelsbestand de berekening uit volgens de referentienormen.</t>
  </si>
  <si>
    <t>Wilt u de referentiecijfers per functiegroep, m/v of leeftijd weten? Ga naar de tab Berekenaar, vul uw gegevens in en scroll naar beneden</t>
  </si>
  <si>
    <t>Vul daarachter het haalbare verzuim in dat je met de Berekenaar Verzuimtargets hebt vastgesteld.</t>
  </si>
  <si>
    <t>Vergelijking en aanpakkansen van gemeentediensten volgens de gemeentelijke streefdoelen</t>
  </si>
  <si>
    <t>Het referentie verzuimpercentage (excl. zwangerschap)</t>
  </si>
  <si>
    <t>De referentie voor de frequentie van verzuim</t>
  </si>
  <si>
    <t>Stel dat het berekende eigen streefdoel voor de gehele gemeente 4,5% is. Wat betekent dat dan voor de afdelingen Groenvoorziening, Burgerinformatie, Bestuursadvies of de Reiniging? Of voor de teams A of B? Ander werk, andere mensen, andere leeftijdsopbouw… Met de Berekenaar zijn voor elk gemeenteonderdeel passende streefnormen te berekenen. Dat geeft duidelijkheid en scheelt veel discussie.</t>
  </si>
  <si>
    <t>* Wilt uw gemeente eigen doelen stellen? Dat kan ook. Scroll naar beneden en volg de instructies</t>
  </si>
  <si>
    <t>45 - 54</t>
  </si>
  <si>
    <t>&gt; 100.000 inwoners (incl. G4)</t>
  </si>
  <si>
    <t>Het komt voor dat de afstand tussen de berekende verzuimdoelstelling en het werkelijke verzuim te groot is. Dan is het handig om eigen tussendoelen te kunnen stellen. Ook dat kan met de Berekenaar. Zowel voor de gemeente als geheel als voor alle organisatie-onderdelen.</t>
  </si>
  <si>
    <t>vul hier een naam in</t>
  </si>
  <si>
    <t>* Scroll met de rechter schuifbalk naar beneden voor veel extra stuur-informatie. Bijvoorbeeld over kosten, leeftijdsgroepen enz.</t>
  </si>
  <si>
    <t>G4</t>
  </si>
  <si>
    <t>De berekenaar geeft veel meer dan één norm. Uitgaande van het eigen streefdoel van de gemeente geeft hij informatie over de kosten van verzuim, de te behalen winst, over het verwachte verschil tussen mannen en vrouwen, over leeftijdsgroepen, over de verzuimfrequentie. Het is een klein schatkistje voor analyse en vooruitgang.</t>
  </si>
  <si>
    <t>De berekenaar geeft nog veel meer nuttige informatie….</t>
  </si>
  <si>
    <t>Met een heel kleine omweg kunt u de Berekenaar ook gebruiken om gemeentebreed geheel eigen targets te stellen.</t>
  </si>
  <si>
    <r>
      <t xml:space="preserve">dat in het blauwe resultaatvakje uw eigen target verschijnt. </t>
    </r>
    <r>
      <rPr>
        <b/>
        <sz val="10"/>
        <rFont val="Arial"/>
        <family val="2"/>
      </rPr>
      <t/>
    </r>
  </si>
  <si>
    <t>Het verzuim van gemeenten blijft al jaren een beetje hangen op hetzelfde niveau, even boven de vijf procent. Het nut van de Gemeentelijke Verzuimnorm is dat het een norm stelt die zowel uitdagend als haalbaar is. Uitdagend en haalbaar: omdat de norm een “eerste kwartielnorm” is, dwz 25% van de gemeenten hebben een verzuimpercentage gerealiseerd wat lager is dan de Gemeentelijke Verzuimnorm. Zie verder ook www.aeno.nl/gezond werken</t>
  </si>
  <si>
    <t>Vierde kwartiel (hoogste)</t>
  </si>
  <si>
    <t>GV-Norm (eerste kwartiel)</t>
  </si>
  <si>
    <t>Stap 4: Let verder niet meer op de wissellende getallen in het vakje hiernaast maar handhaaf het als eerste gevonden getal. En volg verder de gewone gebruiksaanwijzing</t>
  </si>
  <si>
    <t>Derde kwartiel (hoog)</t>
  </si>
  <si>
    <t>Modaal (tweede kwartiel)</t>
  </si>
  <si>
    <t>Stap 1: Voer eerst eenmalig voor het hele personeelsbestand de berekening uit volgens de verzuimnormen van het A&amp;O-fonds Gemeenten.</t>
  </si>
  <si>
    <t xml:space="preserve">Stap 4: Let verder niet meer op de wissellende getallen het vakje hiernaast maar handhaaf het als eerste gevonden getal. </t>
  </si>
  <si>
    <t>Stap 2: Voer daarna hier in het lichtblauwe vakje (hier rechts) uw eigen target in.</t>
  </si>
  <si>
    <r>
      <t xml:space="preserve">U moet daarvoor het </t>
    </r>
    <r>
      <rPr>
        <b/>
        <sz val="10"/>
        <color rgb="FF211E5B"/>
        <rFont val="Century Gothic"/>
        <family val="1"/>
      </rPr>
      <t xml:space="preserve">BOVENSTE RODE </t>
    </r>
    <r>
      <rPr>
        <sz val="10"/>
        <color rgb="FF211E5B"/>
        <rFont val="Century Gothic"/>
        <family val="1"/>
      </rPr>
      <t>vakje van een nieuw berekend percentage voorzien. Hieronder geven we aan hoe.</t>
    </r>
  </si>
  <si>
    <r>
      <t xml:space="preserve">Stap 3: Vervang het </t>
    </r>
    <r>
      <rPr>
        <b/>
        <sz val="10"/>
        <color rgb="FF211E5B"/>
        <rFont val="Century Gothic"/>
        <family val="1"/>
      </rPr>
      <t xml:space="preserve">BOVENSTE RODE </t>
    </r>
    <r>
      <rPr>
        <sz val="10"/>
        <color rgb="FF211E5B"/>
        <rFont val="Century Gothic"/>
        <family val="1"/>
      </rPr>
      <t>vakje door het getal dat</t>
    </r>
  </si>
  <si>
    <t>%      kosten</t>
  </si>
  <si>
    <t xml:space="preserve">            En ga verder volgens de gewone gebruiksaanwijzing</t>
  </si>
  <si>
    <r>
      <t xml:space="preserve">Klik vervolgens </t>
    </r>
    <r>
      <rPr>
        <sz val="10"/>
        <color rgb="FFF9364C"/>
        <rFont val="Century Gothic"/>
        <family val="1"/>
      </rPr>
      <t>hier</t>
    </r>
    <r>
      <rPr>
        <sz val="10"/>
        <color rgb="FF211E5B"/>
        <rFont val="Century Gothic"/>
        <family val="1"/>
      </rPr>
      <t xml:space="preserve"> om uw voordeel te berekenen</t>
    </r>
  </si>
  <si>
    <r>
      <t xml:space="preserve">De </t>
    </r>
    <r>
      <rPr>
        <u/>
        <sz val="10"/>
        <color rgb="FF211E5B"/>
        <rFont val="Century Gothic"/>
        <family val="1"/>
      </rPr>
      <t>Berekenaar Verzuimtargets</t>
    </r>
    <r>
      <rPr>
        <sz val="10"/>
        <color rgb="FF211E5B"/>
        <rFont val="Century Gothic"/>
        <family val="1"/>
      </rPr>
      <t xml:space="preserve"> heeft aanvullende referentie-cijfers over de strefdoelen uitgerekend.</t>
    </r>
  </si>
  <si>
    <t xml:space="preserve">Per dienst of afdeling targets stellen bij verzuim door prestaties en </t>
  </si>
  <si>
    <t>winstkansen te vergelijken (indexering)</t>
  </si>
  <si>
    <t>►  Wat zijn de haalbare streefverzuimpercentages voor onze gemeente en elk onderdeel ervan?</t>
  </si>
  <si>
    <t>►  Wat zijn de haalbare meldingsfrequenties voor de gemeente en elk onderdeel ervan?</t>
  </si>
  <si>
    <r>
      <t>►</t>
    </r>
    <r>
      <rPr>
        <b/>
        <sz val="10"/>
        <color rgb="FFF9364C"/>
        <rFont val="Century Gothic"/>
        <family val="1"/>
      </rPr>
      <t xml:space="preserve">  Extra</t>
    </r>
    <r>
      <rPr>
        <sz val="10"/>
        <color rgb="FFF9364C"/>
        <rFont val="Century Gothic"/>
        <family val="1"/>
      </rPr>
      <t xml:space="preserve">: De Berekenaar geeft aanvullende stuur- en referentienormen o.a. over bijzondere groepen werknemers </t>
    </r>
  </si>
  <si>
    <t>Een groot deel van het verzuim is goed te beïnvloeden. Maar er zijn ook factoren bekend waarbij dat minder makkelijk is. Leeftijd, het functieniveau van werk, geslacht en de bedrijfsgrootte zijn de vier belangrijkste. De verzuimnormen van het A&amp;O fonds Gemeenten houden rekening met alle vier. De Berekenaar staat de gebruikers toe om, uitgaande van de algemene norm, eigen targets te berekenen als je rekening houdt met de eigen specifieke leeftijdsopbouw en de verdeling in functieniveau en de aantallen mannen en vrouwen binnen de eigen gemeente. De Berekenaar stelt een gemeente dus in staat eigen streefdoelen te berekenen die neerkomen op dezelfde prestatie als de best geslaagde 25% van de gemeenten.</t>
  </si>
  <si>
    <r>
      <rPr>
        <b/>
        <sz val="10"/>
        <color rgb="FFF9364C"/>
        <rFont val="Century Gothic"/>
        <family val="1"/>
      </rPr>
      <t>Tip:</t>
    </r>
    <r>
      <rPr>
        <sz val="10"/>
        <color rgb="FFF9364C"/>
        <rFont val="Century Gothic"/>
        <family val="1"/>
      </rPr>
      <t xml:space="preserve"> </t>
    </r>
    <r>
      <rPr>
        <sz val="10"/>
        <color rgb="FF211E5B"/>
        <rFont val="Century Gothic"/>
        <family val="1"/>
      </rPr>
      <t>gebruik het tabblad</t>
    </r>
    <r>
      <rPr>
        <sz val="10"/>
        <color rgb="FFF9364C"/>
        <rFont val="Century Gothic"/>
        <family val="1"/>
      </rPr>
      <t xml:space="preserve"> Indexering</t>
    </r>
    <r>
      <rPr>
        <sz val="10"/>
        <color rgb="FF211E5B"/>
        <rFont val="Century Gothic"/>
        <family val="1"/>
      </rPr>
      <t xml:space="preserve"> om afdelingen met elkaar te vergelijken en winstkansen te bepalen.</t>
    </r>
  </si>
  <si>
    <t xml:space="preserve">Volg dan de bovenstaande route  maar vul dan, voorafgaand aan stap 6, in het bovenste rode vakje een zodanig getal in </t>
  </si>
  <si>
    <r>
      <t xml:space="preserve">Handhaaf </t>
    </r>
    <r>
      <rPr>
        <sz val="10"/>
        <color rgb="FF211E5B"/>
        <rFont val="Century Gothic"/>
        <family val="1"/>
      </rPr>
      <t xml:space="preserve">vervolgens het door u zelf gevonden getal in </t>
    </r>
    <r>
      <rPr>
        <b/>
        <sz val="10"/>
        <color rgb="FF211E5B"/>
        <rFont val="Century Gothic"/>
        <family val="1"/>
      </rPr>
      <t xml:space="preserve">het bovenste rode vakje </t>
    </r>
    <r>
      <rPr>
        <sz val="10"/>
        <color rgb="FF211E5B"/>
        <rFont val="Century Gothic"/>
        <family val="1"/>
      </rPr>
      <t>en ga verder zoals in punt 6</t>
    </r>
  </si>
  <si>
    <r>
      <t xml:space="preserve">3 - Vul de Gemeentelijke Verzuimnorm (of het gemiddelde) in t.a.v. verzuim en verzuimfrequentie in de twee bovenste </t>
    </r>
    <r>
      <rPr>
        <b/>
        <sz val="10"/>
        <color rgb="FF211E5B"/>
        <rFont val="Century Gothic"/>
        <family val="1"/>
      </rPr>
      <t xml:space="preserve">rode </t>
    </r>
    <r>
      <rPr>
        <sz val="10"/>
        <color rgb="FF211E5B"/>
        <rFont val="Century Gothic"/>
        <family val="1"/>
      </rPr>
      <t>vakjes.</t>
    </r>
  </si>
  <si>
    <r>
      <t>4 - Vul de gemeente-gegevens in over fte (of aantal) mannen en vrouwen per leeftijdsgroep en functiegroep in de</t>
    </r>
    <r>
      <rPr>
        <b/>
        <sz val="10"/>
        <color rgb="FF211E5B"/>
        <rFont val="Century Gothic"/>
        <family val="1"/>
      </rPr>
      <t xml:space="preserve"> lichtblauwe</t>
    </r>
    <r>
      <rPr>
        <sz val="10"/>
        <color rgb="FF211E5B"/>
        <rFont val="Century Gothic"/>
        <family val="1"/>
      </rPr>
      <t xml:space="preserve"> tabel-vakjes.</t>
    </r>
  </si>
  <si>
    <r>
      <t xml:space="preserve">2 - Ga naar het werkblad de </t>
    </r>
    <r>
      <rPr>
        <b/>
        <sz val="10"/>
        <color rgb="FFF9364C"/>
        <rFont val="Century Gothic"/>
        <family val="1"/>
      </rPr>
      <t>Berekenaar targets in fte</t>
    </r>
    <r>
      <rPr>
        <sz val="10"/>
        <color rgb="FF211E5B"/>
        <rFont val="Century Gothic"/>
        <family val="1"/>
      </rPr>
      <t>. (Of naar</t>
    </r>
    <r>
      <rPr>
        <b/>
        <i/>
        <sz val="10"/>
        <color rgb="FF211E5B"/>
        <rFont val="Century Gothic"/>
        <family val="1"/>
      </rPr>
      <t xml:space="preserve"> </t>
    </r>
    <r>
      <rPr>
        <b/>
        <sz val="10"/>
        <color rgb="FFF9364C"/>
        <rFont val="Century Gothic"/>
        <family val="1"/>
      </rPr>
      <t>Berekening in personen</t>
    </r>
    <r>
      <rPr>
        <sz val="10"/>
        <color rgb="FF211E5B"/>
        <rFont val="Century Gothic"/>
        <family val="1"/>
      </rPr>
      <t xml:space="preserve"> als u nog niet in fte rekent).</t>
    </r>
  </si>
  <si>
    <r>
      <t>1 - Ga naar het werkblad</t>
    </r>
    <r>
      <rPr>
        <b/>
        <i/>
        <sz val="10"/>
        <color rgb="FF211E5B"/>
        <rFont val="Century Gothic"/>
        <family val="1"/>
      </rPr>
      <t xml:space="preserve"> </t>
    </r>
    <r>
      <rPr>
        <b/>
        <sz val="10"/>
        <color rgb="FFF9364C"/>
        <rFont val="Century Gothic"/>
        <family val="1"/>
      </rPr>
      <t>De A+O referentienormen</t>
    </r>
    <r>
      <rPr>
        <sz val="10"/>
        <color rgb="FF211E5B"/>
        <rFont val="Century Gothic"/>
        <family val="1"/>
      </rPr>
      <t xml:space="preserve"> en zoek de normcijfers op die overeenkomen </t>
    </r>
  </si>
  <si>
    <t>Jaarlijks worden de normen geactualiseerd, gebaseerd op de Personeelsmonitor Gemeenten van het A&amp;O fonds Gemeenten.</t>
  </si>
  <si>
    <r>
      <t>Is uw gemeente nog te ver van de referentie-norm af, neem dan het gemiddelde als streefcijfer.</t>
    </r>
    <r>
      <rPr>
        <i/>
        <sz val="10"/>
        <color rgb="FF211E5B"/>
        <rFont val="Century Gothic"/>
        <family val="1"/>
      </rPr>
      <t xml:space="preserve"> (Tip: kies anders voor een daling met 20% per jaar)</t>
    </r>
  </si>
  <si>
    <r>
      <t xml:space="preserve">Hieronder vindt u Gemeentelijke Verzuimnormen </t>
    </r>
    <r>
      <rPr>
        <b/>
        <sz val="10"/>
        <color rgb="FF211E5B"/>
        <rFont val="Century Gothic"/>
        <family val="1"/>
      </rPr>
      <t xml:space="preserve">(GVN) </t>
    </r>
    <r>
      <rPr>
        <sz val="10"/>
        <color rgb="FF211E5B"/>
        <rFont val="Century Gothic"/>
        <family val="1"/>
      </rPr>
      <t xml:space="preserve">van het A&amp;O fonds Gemeenten. Deze normen variëren per gemeentegrootte en zijn gebaseerd </t>
    </r>
  </si>
  <si>
    <r>
      <t>Op de tab van de berekenaar vindt u hoe dat, in een oogwenk, kan: bij "</t>
    </r>
    <r>
      <rPr>
        <b/>
        <sz val="10"/>
        <color rgb="FF211E5B"/>
        <rFont val="Century Gothic"/>
        <family val="1"/>
      </rPr>
      <t>eigen doelen stellen, dat kan</t>
    </r>
    <r>
      <rPr>
        <sz val="10"/>
        <color rgb="FF211E5B"/>
        <rFont val="Century Gothic"/>
        <family val="1"/>
      </rPr>
      <t>"</t>
    </r>
  </si>
  <si>
    <t>Vul dan in het gele vakje rechts uw huidig verzuimpercentage in.</t>
  </si>
  <si>
    <t xml:space="preserve">Wilt u uw financiele winstkansen berekenen? </t>
  </si>
  <si>
    <t xml:space="preserve">Vul dan hier rechts uw verzuimpercentages in.  Nu:  </t>
  </si>
  <si>
    <r>
      <rPr>
        <sz val="10"/>
        <color rgb="FFFF0000"/>
        <rFont val="Century Gothic"/>
        <family val="2"/>
      </rPr>
      <t>%</t>
    </r>
    <r>
      <rPr>
        <sz val="10"/>
        <color rgb="FF211E5B"/>
        <rFont val="Century Gothic"/>
        <family val="1"/>
      </rPr>
      <t xml:space="preserve"> Het doel is</t>
    </r>
  </si>
  <si>
    <t>Vul rechts het bruto brutojaarsalaris van de gemiddelde medewerker in.</t>
  </si>
  <si>
    <t xml:space="preserve">straks: </t>
  </si>
  <si>
    <t xml:space="preserve">nu: </t>
  </si>
  <si>
    <t>De winst in ziektejaren</t>
  </si>
  <si>
    <t>0.6</t>
  </si>
  <si>
    <t>Berekenaar Verzuimtargets 2022</t>
  </si>
  <si>
    <t>NB: De Berekenaar Verzuimtargets 2022 is gebaseerd op de verzuimcijfers over 2021 in de Personeelsmonitor Gemeenten</t>
  </si>
  <si>
    <t>Gemeentelijke Verzuimnormen (GVN) en overige referentienormen over 2022</t>
  </si>
  <si>
    <t>GVN-normen 2022</t>
  </si>
  <si>
    <t xml:space="preserve">NB: wil je meer afdelingen presenteren kopieer dan de tabel en gebruik hem meerdere keren. </t>
  </si>
  <si>
    <t>Of neem contact op met het A&amp;O fonds Gemeenten (aeno.nl).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</si>
</sst>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164" formatCode="_(&quot;€&quot;\ * #,##0.00_);_(&quot;€&quot;\ * \(#,##0.00\);_(&quot;€&quot;\ * &quot;-&quot;??_);_(@_)"/>
    <numFmt numFmtId="165" formatCode="_-&quot;€&quot;\ * #,##0.00_-;_-&quot;€&quot;\ * #,##0.00\-;_-&quot;€&quot;\ * &quot;-&quot;??_-;_-@_-"/>
    <numFmt numFmtId="166" formatCode="0.0"/>
    <numFmt numFmtId="167" formatCode="0.0%"/>
  </numFmts>
  <fonts count="73">
    <font>
      <sz val="10"/>
      <name val="Arial"/>
    </font>
    <font>
      <sz val="10"/>
      <name val="Arial"/>
      <family val="2"/>
    </font>
    <font>
      <sz val="12"/>
      <name val="Arial"/>
      <family val="2"/>
    </font>
    <font>
      <b/>
      <sz val="12"/>
      <name val="Arial"/>
      <family val="2"/>
    </font>
    <font>
      <b/>
      <sz val="10"/>
      <name val="Arial"/>
      <family val="2"/>
    </font>
    <font>
      <sz val="10"/>
      <name val="Arial"/>
      <family val="2"/>
    </font>
    <font>
      <b/>
      <sz val="11"/>
      <name val="Arial"/>
      <family val="2"/>
    </font>
    <font>
      <b/>
      <sz val="12"/>
      <color indexed="10"/>
      <name val="Arial"/>
      <family val="2"/>
    </font>
    <font>
      <b/>
      <sz val="10"/>
      <name val="Arial"/>
      <family val="2"/>
    </font>
    <font>
      <sz val="8"/>
      <name val="Arial"/>
      <family val="2"/>
    </font>
    <font>
      <b/>
      <sz val="20"/>
      <name val="Arial"/>
      <family val="2"/>
    </font>
    <font>
      <sz val="11"/>
      <name val="Arial"/>
      <family val="2"/>
    </font>
    <font>
      <b/>
      <sz val="12"/>
      <color indexed="12"/>
      <name val="Arial"/>
      <family val="2"/>
    </font>
    <font>
      <sz val="10"/>
      <color indexed="12"/>
      <name val="Arial"/>
      <family val="2"/>
    </font>
    <font>
      <b/>
      <sz val="11"/>
      <color indexed="12"/>
      <name val="Arial"/>
      <family val="2"/>
    </font>
    <font>
      <i/>
      <sz val="10"/>
      <name val="Arial"/>
      <family val="2"/>
    </font>
    <font>
      <b/>
      <sz val="10"/>
      <color indexed="39"/>
      <name val="Arial"/>
      <family val="2"/>
    </font>
    <font>
      <sz val="10"/>
      <color indexed="39"/>
      <name val="Arial"/>
      <family val="2"/>
    </font>
    <font>
      <b/>
      <sz val="10"/>
      <color indexed="12"/>
      <name val="Arial"/>
      <family val="2"/>
    </font>
    <font>
      <b/>
      <sz val="10"/>
      <color indexed="10"/>
      <name val="Arial"/>
      <family val="2"/>
    </font>
    <font>
      <b/>
      <sz val="12"/>
      <color indexed="17"/>
      <name val="Arial"/>
      <family val="2"/>
    </font>
    <font>
      <b/>
      <sz val="20"/>
      <name val="Century Gothic Bold"/>
    </font>
    <font>
      <b/>
      <sz val="24"/>
      <color rgb="FF211E5B"/>
      <name val="Century Gothic Bold"/>
    </font>
    <font>
      <b/>
      <sz val="10"/>
      <name val="Century Gothic"/>
      <family val="1"/>
    </font>
    <font>
      <sz val="10"/>
      <name val="Century Gothic"/>
      <family val="1"/>
    </font>
    <font>
      <b/>
      <sz val="12"/>
      <color rgb="FF211E5B"/>
      <name val="Century Gothic Bold"/>
    </font>
    <font>
      <b/>
      <sz val="10"/>
      <color rgb="FF211E5B"/>
      <name val="Century Gothic Bold"/>
    </font>
    <font>
      <sz val="12"/>
      <color rgb="FF211E5B"/>
      <name val="Century Gothic Bold"/>
    </font>
    <font>
      <sz val="10"/>
      <color rgb="FF211E5B"/>
      <name val="Century Gothic Bold"/>
    </font>
    <font>
      <sz val="12"/>
      <color rgb="FF211E5B"/>
      <name val="Century Gothic"/>
      <family val="1"/>
    </font>
    <font>
      <sz val="10"/>
      <color rgb="FF211E5B"/>
      <name val="Century Gothic"/>
      <family val="1"/>
    </font>
    <font>
      <sz val="11"/>
      <name val="Century Gothic"/>
      <family val="1"/>
    </font>
    <font>
      <i/>
      <sz val="9"/>
      <color rgb="FF211E5B"/>
      <name val="Century Gothic Italic"/>
    </font>
    <font>
      <b/>
      <sz val="10"/>
      <color rgb="FF211E5B"/>
      <name val="Century Gothic"/>
      <family val="1"/>
    </font>
    <font>
      <sz val="10"/>
      <color rgb="FFF9364C"/>
      <name val="Century Gothic"/>
      <family val="1"/>
    </font>
    <font>
      <b/>
      <sz val="10"/>
      <color rgb="FFF9364C"/>
      <name val="Century Gothic"/>
      <family val="1"/>
    </font>
    <font>
      <sz val="10"/>
      <color rgb="FF211E5B"/>
      <name val="Arial"/>
      <family val="2"/>
    </font>
    <font>
      <b/>
      <sz val="10"/>
      <color theme="0"/>
      <name val="Century Gothic"/>
      <family val="1"/>
    </font>
    <font>
      <i/>
      <sz val="10"/>
      <color rgb="FF211E5B"/>
      <name val="Century Gothic Italic"/>
    </font>
    <font>
      <sz val="12"/>
      <color rgb="FF211E5B"/>
      <name val="Arial"/>
      <family val="2"/>
    </font>
    <font>
      <b/>
      <sz val="10"/>
      <color rgb="FF211E5B"/>
      <name val="Arial"/>
      <family val="2"/>
    </font>
    <font>
      <b/>
      <sz val="13"/>
      <color rgb="FF211E5B"/>
      <name val="Century Gothic Bold"/>
    </font>
    <font>
      <sz val="13"/>
      <color rgb="FF211E5B"/>
      <name val="Century Gothic Bold"/>
    </font>
    <font>
      <sz val="10"/>
      <color rgb="FF211E5B"/>
      <name val="Century Gothic Italic"/>
    </font>
    <font>
      <sz val="10"/>
      <color theme="0"/>
      <name val="Century Gothic Bold"/>
    </font>
    <font>
      <b/>
      <sz val="12"/>
      <color rgb="FF211E5B"/>
      <name val="Century Gothic"/>
      <family val="1"/>
    </font>
    <font>
      <b/>
      <i/>
      <sz val="9"/>
      <color rgb="FF211E5B"/>
      <name val="Century Gothic"/>
      <family val="1"/>
    </font>
    <font>
      <b/>
      <sz val="10"/>
      <color indexed="12"/>
      <name val="Century Gothic"/>
      <family val="1"/>
    </font>
    <font>
      <b/>
      <sz val="10"/>
      <color indexed="10"/>
      <name val="Century Gothic"/>
      <family val="1"/>
    </font>
    <font>
      <b/>
      <sz val="12"/>
      <color rgb="FFF9364C"/>
      <name val="Arial"/>
      <family val="2"/>
    </font>
    <font>
      <sz val="10"/>
      <color indexed="12"/>
      <name val="Century Gothic"/>
      <family val="1"/>
    </font>
    <font>
      <i/>
      <sz val="10"/>
      <name val="Century Gothic"/>
      <family val="1"/>
    </font>
    <font>
      <b/>
      <sz val="13"/>
      <color rgb="FF211E5B"/>
      <name val="Century Gothic"/>
      <family val="1"/>
    </font>
    <font>
      <sz val="13"/>
      <color rgb="FF211E5B"/>
      <name val="Century Gothic"/>
      <family val="1"/>
    </font>
    <font>
      <i/>
      <sz val="10"/>
      <color rgb="FF211E5B"/>
      <name val="Century Gothic"/>
      <family val="1"/>
    </font>
    <font>
      <u/>
      <sz val="10"/>
      <color rgb="FF211E5B"/>
      <name val="Century Gothic"/>
      <family val="1"/>
    </font>
    <font>
      <sz val="10"/>
      <color indexed="57"/>
      <name val="Century Gothic"/>
      <family val="1"/>
    </font>
    <font>
      <b/>
      <i/>
      <sz val="10"/>
      <color rgb="FF211E5B"/>
      <name val="Century Gothic"/>
      <family val="1"/>
    </font>
    <font>
      <b/>
      <i/>
      <sz val="14"/>
      <name val="Century Gothic"/>
      <family val="1"/>
    </font>
    <font>
      <b/>
      <sz val="14"/>
      <name val="Century Gothic"/>
      <family val="1"/>
    </font>
    <font>
      <i/>
      <sz val="11"/>
      <color indexed="48"/>
      <name val="Century Gothic"/>
      <family val="1"/>
    </font>
    <font>
      <b/>
      <sz val="24"/>
      <color rgb="FF211E5B"/>
      <name val="Century Gothic"/>
      <family val="1"/>
    </font>
    <font>
      <b/>
      <sz val="16"/>
      <color rgb="FF211E5B"/>
      <name val="Century Gothic"/>
      <family val="1"/>
    </font>
    <font>
      <sz val="9"/>
      <color rgb="FF211E5B"/>
      <name val="Century Gothic"/>
      <family val="1"/>
    </font>
    <font>
      <b/>
      <sz val="13"/>
      <color rgb="FF211E5B"/>
      <name val="Arial Bold"/>
    </font>
    <font>
      <sz val="16"/>
      <name val="Arial"/>
      <family val="2"/>
    </font>
    <font>
      <b/>
      <sz val="16"/>
      <color rgb="FF211E5B"/>
      <name val="Century Gothic Bold"/>
    </font>
    <font>
      <sz val="10"/>
      <color theme="0"/>
      <name val="Century Gothic"/>
      <family val="1"/>
    </font>
    <font>
      <sz val="9"/>
      <name val="Arial"/>
      <family val="2"/>
    </font>
    <font>
      <sz val="10"/>
      <color rgb="FFFF0000"/>
      <name val="Century Gothic"/>
      <family val="2"/>
    </font>
    <font>
      <sz val="10"/>
      <color rgb="FF211E5B"/>
      <name val="Century Gothic"/>
      <family val="2"/>
    </font>
    <font>
      <b/>
      <sz val="10"/>
      <color rgb="FF211E5B"/>
      <name val="Century Gothic"/>
      <family val="2"/>
    </font>
    <font>
      <sz val="10"/>
      <color theme="1"/>
      <name val="Century Gothic"/>
      <family val="1"/>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4F2E6"/>
        <bgColor indexed="64"/>
      </patternFill>
    </fill>
    <fill>
      <patternFill patternType="solid">
        <fgColor rgb="FFB1EDE8"/>
        <bgColor indexed="64"/>
      </patternFill>
    </fill>
    <fill>
      <patternFill patternType="solid">
        <fgColor rgb="FFF9364C"/>
        <bgColor indexed="64"/>
      </patternFill>
    </fill>
    <fill>
      <patternFill patternType="solid">
        <fgColor rgb="FF211E5B"/>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rgb="FF211E5B"/>
      </top>
      <bottom/>
      <diagonal/>
    </border>
    <border>
      <left style="thin">
        <color rgb="FF211E5B"/>
      </left>
      <right style="thin">
        <color rgb="FF211E5B"/>
      </right>
      <top style="thin">
        <color rgb="FF211E5B"/>
      </top>
      <bottom style="thin">
        <color rgb="FF211E5B"/>
      </bottom>
      <diagonal/>
    </border>
    <border>
      <left/>
      <right style="thin">
        <color indexed="64"/>
      </right>
      <top/>
      <bottom/>
      <diagonal/>
    </border>
  </borders>
  <cellStyleXfs count="2">
    <xf numFmtId="0" fontId="0" fillId="0" borderId="0"/>
    <xf numFmtId="0" fontId="5" fillId="0" borderId="0"/>
  </cellStyleXfs>
  <cellXfs count="366">
    <xf numFmtId="0" fontId="0" fillId="0" borderId="0" xfId="0"/>
    <xf numFmtId="0" fontId="2" fillId="2" borderId="0" xfId="0" applyFont="1" applyFill="1" applyBorder="1"/>
    <xf numFmtId="0" fontId="3" fillId="0" borderId="0" xfId="0" applyFont="1" applyBorder="1" applyProtection="1"/>
    <xf numFmtId="0" fontId="4" fillId="2" borderId="0" xfId="0" applyFont="1" applyFill="1" applyBorder="1" applyProtection="1"/>
    <xf numFmtId="0" fontId="5" fillId="2" borderId="0" xfId="0" applyFont="1" applyFill="1" applyBorder="1" applyProtection="1"/>
    <xf numFmtId="0" fontId="2" fillId="0" borderId="0" xfId="0" applyFont="1"/>
    <xf numFmtId="0" fontId="2" fillId="2" borderId="0" xfId="0" applyFont="1" applyFill="1" applyBorder="1" applyProtection="1"/>
    <xf numFmtId="0" fontId="2" fillId="0" borderId="0" xfId="0" applyFont="1" applyProtection="1"/>
    <xf numFmtId="0" fontId="2" fillId="2" borderId="0" xfId="0" applyFont="1" applyFill="1" applyBorder="1" applyAlignment="1">
      <alignment horizontal="center"/>
    </xf>
    <xf numFmtId="0" fontId="2" fillId="2" borderId="1" xfId="0" applyFont="1" applyFill="1" applyBorder="1"/>
    <xf numFmtId="0" fontId="6" fillId="2" borderId="0" xfId="0" applyFont="1" applyFill="1" applyBorder="1"/>
    <xf numFmtId="0" fontId="7" fillId="2" borderId="0" xfId="0" applyFont="1" applyFill="1" applyBorder="1"/>
    <xf numFmtId="2" fontId="7" fillId="2" borderId="0" xfId="0" applyNumberFormat="1" applyFont="1" applyFill="1" applyBorder="1"/>
    <xf numFmtId="0" fontId="0" fillId="0" borderId="3" xfId="0" applyBorder="1" applyProtection="1"/>
    <xf numFmtId="0" fontId="0" fillId="0" borderId="4" xfId="0" applyBorder="1" applyAlignment="1" applyProtection="1">
      <alignment horizontal="centerContinuous"/>
    </xf>
    <xf numFmtId="0" fontId="0" fillId="0" borderId="5" xfId="0" applyBorder="1" applyAlignment="1" applyProtection="1">
      <alignment horizontal="centerContinuous"/>
    </xf>
    <xf numFmtId="0" fontId="0" fillId="0" borderId="6" xfId="0" applyBorder="1" applyAlignment="1" applyProtection="1">
      <alignment horizontal="centerContinuous"/>
    </xf>
    <xf numFmtId="0" fontId="0" fillId="0" borderId="7" xfId="0" applyBorder="1" applyAlignment="1" applyProtection="1">
      <alignment horizontal="centerContinuous"/>
    </xf>
    <xf numFmtId="0" fontId="0" fillId="0" borderId="8" xfId="0" applyBorder="1" applyAlignment="1" applyProtection="1">
      <alignment horizontal="centerContinuous"/>
    </xf>
    <xf numFmtId="0" fontId="0" fillId="0" borderId="9" xfId="0" applyBorder="1" applyProtection="1"/>
    <xf numFmtId="0" fontId="0" fillId="0" borderId="10" xfId="0" applyBorder="1" applyProtection="1"/>
    <xf numFmtId="0" fontId="0" fillId="0" borderId="11" xfId="0" applyBorder="1" applyProtection="1"/>
    <xf numFmtId="0" fontId="0" fillId="0" borderId="12" xfId="0" applyBorder="1" applyProtection="1"/>
    <xf numFmtId="0" fontId="0" fillId="0" borderId="13" xfId="0" applyBorder="1" applyProtection="1"/>
    <xf numFmtId="0" fontId="0" fillId="0" borderId="9" xfId="0" quotePrefix="1" applyBorder="1" applyProtection="1"/>
    <xf numFmtId="0" fontId="0" fillId="0" borderId="14" xfId="0" quotePrefix="1" applyBorder="1" applyProtection="1"/>
    <xf numFmtId="0" fontId="8" fillId="0" borderId="0" xfId="0" applyFont="1" applyAlignment="1" applyProtection="1">
      <alignment horizontal="left"/>
    </xf>
    <xf numFmtId="0" fontId="0" fillId="0" borderId="0" xfId="0" applyProtection="1"/>
    <xf numFmtId="0" fontId="2" fillId="2" borderId="15" xfId="0" applyFont="1" applyFill="1" applyBorder="1" applyAlignment="1">
      <alignment horizontal="center"/>
    </xf>
    <xf numFmtId="0" fontId="2" fillId="2" borderId="15" xfId="0" applyFont="1" applyFill="1" applyBorder="1"/>
    <xf numFmtId="2" fontId="7" fillId="2" borderId="15" xfId="0" applyNumberFormat="1" applyFont="1" applyFill="1" applyBorder="1"/>
    <xf numFmtId="0" fontId="10" fillId="2" borderId="0" xfId="0" applyFont="1" applyFill="1" applyBorder="1"/>
    <xf numFmtId="0" fontId="11" fillId="2" borderId="0" xfId="0" applyFont="1" applyFill="1" applyBorder="1"/>
    <xf numFmtId="0" fontId="0" fillId="0" borderId="0" xfId="0" applyBorder="1"/>
    <xf numFmtId="0" fontId="12" fillId="2" borderId="0" xfId="0" applyFont="1" applyFill="1" applyBorder="1"/>
    <xf numFmtId="2" fontId="14" fillId="2" borderId="22" xfId="0" applyNumberFormat="1" applyFont="1" applyFill="1" applyBorder="1"/>
    <xf numFmtId="1" fontId="14" fillId="2" borderId="22" xfId="0" applyNumberFormat="1" applyFont="1" applyFill="1" applyBorder="1"/>
    <xf numFmtId="166" fontId="0" fillId="0" borderId="0" xfId="0" applyNumberFormat="1"/>
    <xf numFmtId="0" fontId="5" fillId="2" borderId="0" xfId="0" applyFont="1" applyFill="1" applyBorder="1"/>
    <xf numFmtId="0" fontId="8" fillId="0" borderId="0" xfId="0" applyFont="1"/>
    <xf numFmtId="1" fontId="2" fillId="2" borderId="0" xfId="0" applyNumberFormat="1" applyFont="1" applyFill="1" applyBorder="1"/>
    <xf numFmtId="10" fontId="2" fillId="2" borderId="0" xfId="0" applyNumberFormat="1" applyFont="1" applyFill="1" applyBorder="1"/>
    <xf numFmtId="0" fontId="12" fillId="2" borderId="0" xfId="0" applyFont="1" applyFill="1" applyBorder="1" applyAlignment="1">
      <alignment horizontal="left"/>
    </xf>
    <xf numFmtId="0" fontId="15" fillId="2" borderId="0" xfId="0" applyFont="1" applyFill="1" applyBorder="1"/>
    <xf numFmtId="0" fontId="16" fillId="0" borderId="0" xfId="0" applyFont="1"/>
    <xf numFmtId="164" fontId="2" fillId="2" borderId="0" xfId="0" applyNumberFormat="1" applyFont="1" applyFill="1" applyBorder="1"/>
    <xf numFmtId="0" fontId="0" fillId="0" borderId="0" xfId="0" applyAlignment="1">
      <alignment horizontal="right"/>
    </xf>
    <xf numFmtId="2" fontId="2" fillId="2" borderId="0" xfId="0" applyNumberFormat="1" applyFont="1" applyFill="1" applyBorder="1"/>
    <xf numFmtId="0" fontId="5" fillId="0" borderId="0" xfId="0" applyFont="1"/>
    <xf numFmtId="0" fontId="13" fillId="2" borderId="0" xfId="0" applyFont="1" applyFill="1" applyBorder="1"/>
    <xf numFmtId="0" fontId="17" fillId="2" borderId="0" xfId="0" applyFont="1" applyFill="1" applyBorder="1"/>
    <xf numFmtId="0" fontId="5" fillId="0" borderId="0" xfId="0" applyFont="1" applyAlignment="1">
      <alignment vertical="top"/>
    </xf>
    <xf numFmtId="0" fontId="18" fillId="2" borderId="0" xfId="0" applyFont="1" applyFill="1" applyBorder="1"/>
    <xf numFmtId="0" fontId="19" fillId="2" borderId="0" xfId="0" applyFont="1" applyFill="1" applyBorder="1"/>
    <xf numFmtId="0" fontId="2" fillId="2" borderId="18" xfId="0" applyFont="1" applyFill="1" applyBorder="1"/>
    <xf numFmtId="0" fontId="1" fillId="0" borderId="0" xfId="0" applyFont="1"/>
    <xf numFmtId="0" fontId="5" fillId="0" borderId="0" xfId="0" applyFont="1" applyAlignment="1">
      <alignment horizontal="right" vertical="top" wrapText="1"/>
    </xf>
    <xf numFmtId="0" fontId="20" fillId="0" borderId="0" xfId="0" applyFont="1"/>
    <xf numFmtId="0" fontId="2" fillId="2" borderId="24" xfId="0" applyFont="1" applyFill="1" applyBorder="1"/>
    <xf numFmtId="0" fontId="1" fillId="2" borderId="0" xfId="0" applyFont="1" applyFill="1" applyBorder="1"/>
    <xf numFmtId="0" fontId="2" fillId="2" borderId="25" xfId="0" applyFont="1" applyFill="1" applyBorder="1"/>
    <xf numFmtId="0" fontId="0" fillId="0" borderId="25" xfId="0" applyBorder="1"/>
    <xf numFmtId="166" fontId="2" fillId="2" borderId="0" xfId="0" applyNumberFormat="1" applyFont="1" applyFill="1" applyBorder="1"/>
    <xf numFmtId="0" fontId="15" fillId="2" borderId="0" xfId="0" applyFont="1" applyFill="1" applyBorder="1" applyAlignment="1">
      <alignment horizontal="right"/>
    </xf>
    <xf numFmtId="0" fontId="0" fillId="0" borderId="0" xfId="0" applyAlignment="1">
      <alignment horizontal="right"/>
    </xf>
    <xf numFmtId="0" fontId="12" fillId="2" borderId="0" xfId="0" applyFont="1" applyFill="1" applyBorder="1" applyAlignment="1"/>
    <xf numFmtId="0" fontId="13" fillId="0" borderId="0" xfId="0" applyFont="1" applyBorder="1" applyAlignment="1"/>
    <xf numFmtId="0" fontId="0" fillId="0" borderId="0" xfId="0" applyAlignment="1"/>
    <xf numFmtId="0" fontId="21" fillId="2" borderId="0" xfId="0" applyFont="1" applyFill="1" applyBorder="1"/>
    <xf numFmtId="0" fontId="22" fillId="2" borderId="0" xfId="0" applyFont="1" applyFill="1" applyBorder="1"/>
    <xf numFmtId="0" fontId="25" fillId="0" borderId="0" xfId="0" applyFont="1" applyBorder="1" applyProtection="1"/>
    <xf numFmtId="0" fontId="26" fillId="0" borderId="0" xfId="0" applyFont="1" applyBorder="1" applyProtection="1"/>
    <xf numFmtId="0" fontId="27" fillId="2" borderId="0" xfId="0" applyFont="1" applyFill="1" applyBorder="1"/>
    <xf numFmtId="0" fontId="32" fillId="2" borderId="0" xfId="0" applyFont="1" applyFill="1" applyBorder="1"/>
    <xf numFmtId="0" fontId="30" fillId="2" borderId="0" xfId="0" applyFont="1" applyFill="1" applyBorder="1" applyProtection="1"/>
    <xf numFmtId="9" fontId="34" fillId="0" borderId="0" xfId="0" applyNumberFormat="1" applyFont="1" applyBorder="1" applyProtection="1"/>
    <xf numFmtId="0" fontId="33" fillId="2" borderId="0" xfId="0" applyFont="1" applyFill="1" applyBorder="1" applyAlignment="1" applyProtection="1">
      <alignment horizontal="left"/>
    </xf>
    <xf numFmtId="0" fontId="30" fillId="0" borderId="0" xfId="0" applyFont="1" applyAlignment="1">
      <alignment horizontal="left"/>
    </xf>
    <xf numFmtId="0" fontId="30" fillId="0" borderId="0" xfId="0" applyFont="1" applyBorder="1" applyAlignment="1">
      <alignment horizontal="left"/>
    </xf>
    <xf numFmtId="2" fontId="0" fillId="0" borderId="27" xfId="0" applyNumberFormat="1" applyBorder="1"/>
    <xf numFmtId="0" fontId="2" fillId="2" borderId="27" xfId="0" applyFont="1" applyFill="1" applyBorder="1"/>
    <xf numFmtId="0" fontId="5" fillId="0" borderId="27" xfId="0" applyFont="1" applyBorder="1" applyAlignment="1">
      <alignment horizontal="right" vertical="top" wrapText="1"/>
    </xf>
    <xf numFmtId="0" fontId="24" fillId="0" borderId="0" xfId="0" applyFont="1" applyBorder="1"/>
    <xf numFmtId="0" fontId="31" fillId="2" borderId="0" xfId="0" applyFont="1" applyFill="1" applyBorder="1"/>
    <xf numFmtId="0" fontId="26" fillId="2" borderId="20" xfId="0" applyFont="1" applyFill="1" applyBorder="1"/>
    <xf numFmtId="0" fontId="26" fillId="2" borderId="16" xfId="0" applyFont="1" applyFill="1" applyBorder="1"/>
    <xf numFmtId="0" fontId="26" fillId="2" borderId="17" xfId="0" applyFont="1" applyFill="1" applyBorder="1"/>
    <xf numFmtId="0" fontId="26" fillId="2" borderId="21" xfId="0" applyFont="1" applyFill="1" applyBorder="1" applyAlignment="1">
      <alignment horizontal="right"/>
    </xf>
    <xf numFmtId="0" fontId="26" fillId="2" borderId="18" xfId="0" applyFont="1" applyFill="1" applyBorder="1" applyAlignment="1">
      <alignment horizontal="right"/>
    </xf>
    <xf numFmtId="0" fontId="26" fillId="2" borderId="19" xfId="0" applyFont="1" applyFill="1" applyBorder="1" applyAlignment="1">
      <alignment horizontal="right"/>
    </xf>
    <xf numFmtId="166" fontId="30" fillId="5" borderId="15" xfId="1" applyNumberFormat="1" applyFont="1" applyFill="1" applyBorder="1" applyAlignment="1" applyProtection="1">
      <alignment horizontal="right"/>
      <protection locked="0"/>
    </xf>
    <xf numFmtId="0" fontId="1" fillId="2" borderId="16" xfId="0" applyFont="1" applyFill="1" applyBorder="1"/>
    <xf numFmtId="0" fontId="1" fillId="2" borderId="1" xfId="0" applyFont="1" applyFill="1" applyBorder="1"/>
    <xf numFmtId="0" fontId="1" fillId="2" borderId="2" xfId="0" applyFont="1" applyFill="1" applyBorder="1"/>
    <xf numFmtId="0" fontId="1" fillId="0" borderId="0" xfId="0" applyFont="1" applyBorder="1"/>
    <xf numFmtId="0" fontId="4" fillId="2" borderId="0" xfId="0" applyFont="1" applyFill="1" applyBorder="1"/>
    <xf numFmtId="0" fontId="33" fillId="2" borderId="0" xfId="0" applyFont="1" applyFill="1" applyBorder="1"/>
    <xf numFmtId="2" fontId="35" fillId="2" borderId="0" xfId="0" applyNumberFormat="1" applyFont="1" applyFill="1" applyBorder="1" applyProtection="1"/>
    <xf numFmtId="0" fontId="35" fillId="2" borderId="0" xfId="0" applyFont="1" applyFill="1" applyBorder="1"/>
    <xf numFmtId="0" fontId="23" fillId="2" borderId="0" xfId="0" applyFont="1" applyFill="1" applyBorder="1"/>
    <xf numFmtId="2" fontId="35" fillId="2" borderId="0" xfId="0" applyNumberFormat="1" applyFont="1" applyFill="1" applyBorder="1"/>
    <xf numFmtId="0" fontId="24" fillId="2" borderId="0" xfId="0" applyFont="1" applyFill="1" applyBorder="1"/>
    <xf numFmtId="2" fontId="1" fillId="0" borderId="0" xfId="0" applyNumberFormat="1" applyFont="1" applyBorder="1"/>
    <xf numFmtId="0" fontId="26" fillId="0" borderId="0" xfId="0" applyFont="1"/>
    <xf numFmtId="0" fontId="30" fillId="0" borderId="0" xfId="0" applyFont="1"/>
    <xf numFmtId="0" fontId="30" fillId="0" borderId="0" xfId="0" applyFont="1" applyAlignment="1">
      <alignment vertical="center"/>
    </xf>
    <xf numFmtId="0" fontId="30" fillId="0" borderId="0" xfId="0" applyFont="1" applyAlignment="1"/>
    <xf numFmtId="0" fontId="36" fillId="2" borderId="0" xfId="0" applyFont="1" applyFill="1" applyBorder="1"/>
    <xf numFmtId="0" fontId="36" fillId="0" borderId="3" xfId="0" applyFont="1" applyBorder="1" applyProtection="1"/>
    <xf numFmtId="0" fontId="36" fillId="0" borderId="4" xfId="0" applyFont="1" applyBorder="1" applyAlignment="1" applyProtection="1">
      <alignment horizontal="centerContinuous"/>
    </xf>
    <xf numFmtId="0" fontId="36" fillId="0" borderId="5" xfId="0" applyFont="1" applyBorder="1" applyAlignment="1" applyProtection="1">
      <alignment horizontal="centerContinuous"/>
    </xf>
    <xf numFmtId="0" fontId="36" fillId="0" borderId="6" xfId="0" applyFont="1" applyBorder="1" applyAlignment="1" applyProtection="1">
      <alignment horizontal="centerContinuous"/>
    </xf>
    <xf numFmtId="0" fontId="36" fillId="0" borderId="7" xfId="0" applyFont="1" applyBorder="1" applyAlignment="1" applyProtection="1">
      <alignment horizontal="centerContinuous"/>
    </xf>
    <xf numFmtId="0" fontId="36" fillId="0" borderId="8" xfId="0" applyFont="1" applyBorder="1" applyAlignment="1" applyProtection="1">
      <alignment horizontal="centerContinuous"/>
    </xf>
    <xf numFmtId="0" fontId="36" fillId="0" borderId="9" xfId="0" applyFont="1" applyBorder="1" applyProtection="1"/>
    <xf numFmtId="0" fontId="36" fillId="0" borderId="10" xfId="0" applyFont="1" applyBorder="1" applyProtection="1"/>
    <xf numFmtId="0" fontId="36" fillId="0" borderId="11" xfId="0" applyFont="1" applyBorder="1" applyProtection="1"/>
    <xf numFmtId="0" fontId="36" fillId="0" borderId="12" xfId="0" applyFont="1" applyBorder="1" applyProtection="1"/>
    <xf numFmtId="0" fontId="36" fillId="0" borderId="13" xfId="0" applyFont="1" applyBorder="1" applyProtection="1"/>
    <xf numFmtId="0" fontId="36" fillId="0" borderId="9" xfId="0" quotePrefix="1" applyFont="1" applyBorder="1" applyProtection="1"/>
    <xf numFmtId="2" fontId="36" fillId="3" borderId="0" xfId="0" applyNumberFormat="1" applyFont="1" applyFill="1"/>
    <xf numFmtId="166" fontId="36" fillId="0" borderId="0" xfId="0" applyNumberFormat="1" applyFont="1"/>
    <xf numFmtId="0" fontId="36" fillId="0" borderId="14" xfId="0" quotePrefix="1" applyFont="1" applyBorder="1" applyProtection="1"/>
    <xf numFmtId="0" fontId="40" fillId="0" borderId="0" xfId="0" applyFont="1" applyAlignment="1" applyProtection="1">
      <alignment horizontal="left"/>
    </xf>
    <xf numFmtId="0" fontId="36" fillId="0" borderId="0" xfId="0" applyFont="1" applyProtection="1"/>
    <xf numFmtId="0" fontId="36" fillId="2" borderId="15" xfId="0" applyFont="1" applyFill="1" applyBorder="1" applyAlignment="1">
      <alignment horizontal="center"/>
    </xf>
    <xf numFmtId="0" fontId="36" fillId="2" borderId="0" xfId="0" applyFont="1" applyFill="1" applyBorder="1" applyAlignment="1">
      <alignment horizontal="center"/>
    </xf>
    <xf numFmtId="0" fontId="36" fillId="2" borderId="15" xfId="0" applyFont="1" applyFill="1" applyBorder="1"/>
    <xf numFmtId="2" fontId="40" fillId="2" borderId="15" xfId="0" applyNumberFormat="1" applyFont="1" applyFill="1" applyBorder="1"/>
    <xf numFmtId="2" fontId="40" fillId="2" borderId="0" xfId="0" applyNumberFormat="1" applyFont="1" applyFill="1" applyBorder="1"/>
    <xf numFmtId="2" fontId="40" fillId="2" borderId="22" xfId="0" applyNumberFormat="1" applyFont="1" applyFill="1" applyBorder="1"/>
    <xf numFmtId="1" fontId="40" fillId="2" borderId="22" xfId="0" applyNumberFormat="1" applyFont="1" applyFill="1" applyBorder="1"/>
    <xf numFmtId="0" fontId="30" fillId="2" borderId="0" xfId="0" applyFont="1" applyFill="1" applyBorder="1"/>
    <xf numFmtId="2" fontId="30" fillId="5" borderId="0" xfId="0" applyNumberFormat="1" applyFont="1" applyFill="1" applyBorder="1" applyAlignment="1" applyProtection="1">
      <alignment horizontal="right" vertical="center"/>
      <protection locked="0"/>
    </xf>
    <xf numFmtId="2" fontId="30" fillId="4" borderId="0" xfId="0" applyNumberFormat="1" applyFont="1" applyFill="1" applyBorder="1" applyAlignment="1" applyProtection="1">
      <alignment horizontal="right" vertical="center"/>
    </xf>
    <xf numFmtId="166" fontId="30" fillId="5" borderId="1" xfId="1" applyNumberFormat="1" applyFont="1" applyFill="1" applyBorder="1" applyAlignment="1" applyProtection="1">
      <alignment horizontal="right"/>
      <protection locked="0"/>
    </xf>
    <xf numFmtId="0" fontId="26" fillId="0" borderId="28" xfId="0" applyFont="1" applyBorder="1" applyProtection="1"/>
    <xf numFmtId="1" fontId="28" fillId="0" borderId="28" xfId="0" applyNumberFormat="1" applyFont="1" applyBorder="1" applyAlignment="1" applyProtection="1">
      <alignment horizontal="right"/>
    </xf>
    <xf numFmtId="0" fontId="41" fillId="0" borderId="0" xfId="0" applyFont="1" applyBorder="1" applyProtection="1"/>
    <xf numFmtId="0" fontId="39" fillId="2" borderId="0" xfId="0" applyFont="1" applyFill="1" applyBorder="1"/>
    <xf numFmtId="0" fontId="36" fillId="0" borderId="0" xfId="0" applyFont="1"/>
    <xf numFmtId="0" fontId="26" fillId="2" borderId="0" xfId="0" applyFont="1" applyFill="1" applyBorder="1" applyAlignment="1" applyProtection="1">
      <alignment horizontal="left"/>
    </xf>
    <xf numFmtId="0" fontId="28" fillId="0" borderId="0" xfId="0" applyFont="1" applyAlignment="1">
      <alignment horizontal="left"/>
    </xf>
    <xf numFmtId="9" fontId="44" fillId="0" borderId="0" xfId="0" applyNumberFormat="1" applyFont="1" applyFill="1" applyBorder="1" applyProtection="1"/>
    <xf numFmtId="0" fontId="24" fillId="0" borderId="0" xfId="0" applyFont="1"/>
    <xf numFmtId="0" fontId="45" fillId="0" borderId="0" xfId="0" applyFont="1" applyBorder="1" applyProtection="1"/>
    <xf numFmtId="0" fontId="33" fillId="0" borderId="0" xfId="0" applyFont="1" applyBorder="1" applyProtection="1"/>
    <xf numFmtId="0" fontId="29" fillId="2" borderId="0" xfId="0" applyFont="1" applyFill="1" applyBorder="1"/>
    <xf numFmtId="0" fontId="46" fillId="2" borderId="0" xfId="0" applyFont="1" applyFill="1" applyBorder="1"/>
    <xf numFmtId="0" fontId="45" fillId="0" borderId="0" xfId="0" applyFont="1" applyFill="1" applyBorder="1" applyAlignment="1" applyProtection="1">
      <protection locked="0"/>
    </xf>
    <xf numFmtId="0" fontId="33" fillId="0" borderId="0" xfId="0" applyFont="1" applyFill="1" applyBorder="1" applyAlignment="1" applyProtection="1">
      <protection locked="0"/>
    </xf>
    <xf numFmtId="0" fontId="33" fillId="2" borderId="20" xfId="0" applyFont="1" applyFill="1" applyBorder="1"/>
    <xf numFmtId="0" fontId="33" fillId="2" borderId="16" xfId="0" applyFont="1" applyFill="1" applyBorder="1"/>
    <xf numFmtId="0" fontId="33" fillId="2" borderId="17" xfId="0" applyFont="1" applyFill="1" applyBorder="1"/>
    <xf numFmtId="0" fontId="30" fillId="2" borderId="0" xfId="0" applyFont="1" applyFill="1" applyBorder="1" applyAlignment="1">
      <alignment horizontal="right"/>
    </xf>
    <xf numFmtId="1" fontId="33" fillId="0" borderId="15" xfId="0" applyNumberFormat="1" applyFont="1" applyBorder="1" applyAlignment="1" applyProtection="1">
      <alignment horizontal="right"/>
    </xf>
    <xf numFmtId="0" fontId="33" fillId="0" borderId="15" xfId="0" applyFont="1" applyBorder="1" applyAlignment="1" applyProtection="1">
      <alignment horizontal="left"/>
    </xf>
    <xf numFmtId="0" fontId="33" fillId="0" borderId="29" xfId="0" applyFont="1" applyBorder="1" applyProtection="1"/>
    <xf numFmtId="0" fontId="2" fillId="2" borderId="16" xfId="0" applyFont="1" applyFill="1" applyBorder="1"/>
    <xf numFmtId="0" fontId="5" fillId="0" borderId="16" xfId="0" applyFont="1" applyBorder="1" applyAlignment="1">
      <alignment horizontal="right" vertical="top" wrapText="1"/>
    </xf>
    <xf numFmtId="0" fontId="26" fillId="2" borderId="0" xfId="0" applyFont="1" applyFill="1" applyBorder="1"/>
    <xf numFmtId="0" fontId="48" fillId="2" borderId="18" xfId="0" applyFont="1" applyFill="1" applyBorder="1"/>
    <xf numFmtId="0" fontId="23" fillId="2" borderId="0" xfId="0" applyFont="1" applyFill="1" applyBorder="1" applyAlignment="1"/>
    <xf numFmtId="0" fontId="24" fillId="0" borderId="0" xfId="0" applyFont="1" applyBorder="1" applyAlignment="1"/>
    <xf numFmtId="0" fontId="47" fillId="2" borderId="0" xfId="0" applyFont="1" applyFill="1" applyBorder="1"/>
    <xf numFmtId="0" fontId="48" fillId="2" borderId="0" xfId="0" applyFont="1" applyFill="1" applyBorder="1"/>
    <xf numFmtId="0" fontId="33" fillId="2" borderId="18" xfId="0" applyFont="1" applyFill="1" applyBorder="1"/>
    <xf numFmtId="0" fontId="30" fillId="0" borderId="0" xfId="0" applyFont="1" applyBorder="1"/>
    <xf numFmtId="0" fontId="35" fillId="2" borderId="18" xfId="0" applyFont="1" applyFill="1" applyBorder="1"/>
    <xf numFmtId="2" fontId="49" fillId="2" borderId="0" xfId="0" applyNumberFormat="1" applyFont="1" applyFill="1" applyBorder="1"/>
    <xf numFmtId="0" fontId="49" fillId="2" borderId="0" xfId="0" applyFont="1" applyFill="1" applyBorder="1"/>
    <xf numFmtId="0" fontId="50" fillId="0" borderId="0" xfId="0" applyFont="1" applyBorder="1" applyAlignment="1"/>
    <xf numFmtId="0" fontId="24" fillId="0" borderId="0" xfId="0" applyFont="1" applyAlignment="1"/>
    <xf numFmtId="0" fontId="47" fillId="2" borderId="0" xfId="0" applyFont="1" applyFill="1" applyBorder="1" applyAlignment="1"/>
    <xf numFmtId="2" fontId="30" fillId="5" borderId="0" xfId="0" applyNumberFormat="1" applyFont="1" applyFill="1" applyBorder="1" applyAlignment="1" applyProtection="1">
      <alignment horizontal="right"/>
      <protection locked="0"/>
    </xf>
    <xf numFmtId="2" fontId="30" fillId="4" borderId="0" xfId="0" applyNumberFormat="1" applyFont="1" applyFill="1" applyBorder="1" applyAlignment="1" applyProtection="1">
      <alignment horizontal="right"/>
    </xf>
    <xf numFmtId="0" fontId="30" fillId="0" borderId="3" xfId="0" applyFont="1" applyBorder="1" applyProtection="1"/>
    <xf numFmtId="0" fontId="30" fillId="0" borderId="4" xfId="0" applyFont="1" applyBorder="1" applyAlignment="1" applyProtection="1">
      <alignment horizontal="centerContinuous"/>
    </xf>
    <xf numFmtId="0" fontId="30" fillId="0" borderId="5" xfId="0" applyFont="1" applyBorder="1" applyAlignment="1" applyProtection="1">
      <alignment horizontal="centerContinuous"/>
    </xf>
    <xf numFmtId="0" fontId="30" fillId="0" borderId="6" xfId="0" applyFont="1" applyBorder="1" applyAlignment="1" applyProtection="1">
      <alignment horizontal="centerContinuous"/>
    </xf>
    <xf numFmtId="0" fontId="30" fillId="0" borderId="7" xfId="0" applyFont="1" applyBorder="1" applyAlignment="1" applyProtection="1">
      <alignment horizontal="centerContinuous"/>
    </xf>
    <xf numFmtId="0" fontId="30" fillId="0" borderId="8" xfId="0" applyFont="1" applyBorder="1" applyAlignment="1" applyProtection="1">
      <alignment horizontal="centerContinuous"/>
    </xf>
    <xf numFmtId="0" fontId="30" fillId="0" borderId="9" xfId="0" applyFont="1" applyBorder="1" applyProtection="1"/>
    <xf numFmtId="0" fontId="30" fillId="0" borderId="10" xfId="0" applyFont="1" applyBorder="1" applyProtection="1"/>
    <xf numFmtId="0" fontId="30" fillId="0" borderId="11" xfId="0" applyFont="1" applyBorder="1" applyProtection="1"/>
    <xf numFmtId="0" fontId="30" fillId="0" borderId="12" xfId="0" applyFont="1" applyBorder="1" applyProtection="1"/>
    <xf numFmtId="0" fontId="30" fillId="0" borderId="13" xfId="0" applyFont="1" applyBorder="1" applyProtection="1"/>
    <xf numFmtId="0" fontId="30" fillId="0" borderId="9" xfId="0" quotePrefix="1" applyFont="1" applyBorder="1" applyProtection="1"/>
    <xf numFmtId="2" fontId="30" fillId="3" borderId="0" xfId="0" applyNumberFormat="1" applyFont="1" applyFill="1"/>
    <xf numFmtId="166" fontId="30" fillId="0" borderId="0" xfId="0" applyNumberFormat="1" applyFont="1"/>
    <xf numFmtId="0" fontId="30" fillId="0" borderId="14" xfId="0" quotePrefix="1" applyFont="1" applyBorder="1" applyProtection="1"/>
    <xf numFmtId="0" fontId="33" fillId="0" borderId="0" xfId="0" applyFont="1" applyAlignment="1" applyProtection="1">
      <alignment horizontal="left"/>
    </xf>
    <xf numFmtId="0" fontId="30" fillId="0" borderId="0" xfId="0" applyFont="1" applyProtection="1"/>
    <xf numFmtId="0" fontId="30" fillId="2" borderId="15" xfId="0" applyFont="1" applyFill="1" applyBorder="1" applyAlignment="1">
      <alignment horizontal="center"/>
    </xf>
    <xf numFmtId="0" fontId="30" fillId="2" borderId="0" xfId="0" applyFont="1" applyFill="1" applyBorder="1" applyAlignment="1">
      <alignment horizontal="center"/>
    </xf>
    <xf numFmtId="0" fontId="30" fillId="2" borderId="15" xfId="0" applyFont="1" applyFill="1" applyBorder="1"/>
    <xf numFmtId="2" fontId="33" fillId="2" borderId="15" xfId="0" applyNumberFormat="1" applyFont="1" applyFill="1" applyBorder="1"/>
    <xf numFmtId="2" fontId="33" fillId="2" borderId="0" xfId="0" applyNumberFormat="1" applyFont="1" applyFill="1" applyBorder="1"/>
    <xf numFmtId="0" fontId="30" fillId="0" borderId="0" xfId="0" applyFont="1" applyAlignment="1">
      <alignment horizontal="left" indent="1"/>
    </xf>
    <xf numFmtId="0" fontId="33" fillId="2" borderId="0" xfId="0" applyFont="1" applyFill="1" applyBorder="1" applyAlignment="1"/>
    <xf numFmtId="0" fontId="30" fillId="0" borderId="0" xfId="0" applyFont="1" applyBorder="1" applyAlignment="1"/>
    <xf numFmtId="0" fontId="54" fillId="2" borderId="0" xfId="0" applyFont="1" applyFill="1" applyBorder="1" applyAlignment="1">
      <alignment horizontal="right"/>
    </xf>
    <xf numFmtId="0" fontId="30" fillId="0" borderId="0" xfId="0" applyFont="1" applyAlignment="1">
      <alignment horizontal="right"/>
    </xf>
    <xf numFmtId="0" fontId="33" fillId="2" borderId="0" xfId="0" applyFont="1" applyFill="1" applyBorder="1" applyProtection="1"/>
    <xf numFmtId="166" fontId="47" fillId="2" borderId="0" xfId="0" applyNumberFormat="1" applyFont="1" applyFill="1" applyBorder="1"/>
    <xf numFmtId="0" fontId="23" fillId="2" borderId="0" xfId="0" applyFont="1" applyFill="1" applyBorder="1" applyProtection="1"/>
    <xf numFmtId="167" fontId="33" fillId="2" borderId="0" xfId="0" applyNumberFormat="1" applyFont="1" applyFill="1" applyBorder="1" applyAlignment="1">
      <alignment horizontal="left"/>
    </xf>
    <xf numFmtId="165" fontId="35" fillId="2" borderId="0" xfId="0" applyNumberFormat="1" applyFont="1" applyFill="1" applyBorder="1" applyProtection="1"/>
    <xf numFmtId="1" fontId="35" fillId="2" borderId="0" xfId="0" applyNumberFormat="1" applyFont="1" applyFill="1" applyBorder="1"/>
    <xf numFmtId="0" fontId="35" fillId="2" borderId="0" xfId="0" applyFont="1" applyFill="1" applyBorder="1" applyAlignment="1">
      <alignment horizontal="right"/>
    </xf>
    <xf numFmtId="0" fontId="33" fillId="2" borderId="16" xfId="0" applyFont="1" applyFill="1" applyBorder="1" applyProtection="1"/>
    <xf numFmtId="0" fontId="30" fillId="2" borderId="16" xfId="0" applyFont="1" applyFill="1" applyBorder="1"/>
    <xf numFmtId="166" fontId="35" fillId="2" borderId="0" xfId="0" applyNumberFormat="1" applyFont="1" applyFill="1" applyBorder="1"/>
    <xf numFmtId="0" fontId="47" fillId="2" borderId="0" xfId="0" applyFont="1" applyFill="1" applyBorder="1" applyAlignment="1">
      <alignment horizontal="right"/>
    </xf>
    <xf numFmtId="0" fontId="30" fillId="2" borderId="0" xfId="0" applyFont="1" applyFill="1" applyBorder="1" applyAlignment="1" applyProtection="1">
      <alignment horizontal="right"/>
    </xf>
    <xf numFmtId="0" fontId="33" fillId="2" borderId="0" xfId="0" applyFont="1" applyFill="1" applyBorder="1" applyAlignment="1">
      <alignment horizontal="left"/>
    </xf>
    <xf numFmtId="2" fontId="23" fillId="2" borderId="0" xfId="0" applyNumberFormat="1" applyFont="1" applyFill="1" applyBorder="1" applyProtection="1"/>
    <xf numFmtId="9" fontId="24" fillId="2" borderId="0" xfId="0" applyNumberFormat="1" applyFont="1" applyFill="1" applyBorder="1"/>
    <xf numFmtId="1" fontId="24" fillId="2" borderId="0" xfId="0" applyNumberFormat="1" applyFont="1" applyFill="1" applyBorder="1"/>
    <xf numFmtId="0" fontId="34" fillId="2" borderId="0" xfId="0" applyFont="1" applyFill="1" applyBorder="1"/>
    <xf numFmtId="1" fontId="35" fillId="2" borderId="0" xfId="0" applyNumberFormat="1" applyFont="1" applyFill="1" applyBorder="1" applyAlignment="1">
      <alignment horizontal="right"/>
    </xf>
    <xf numFmtId="9" fontId="30" fillId="2" borderId="0" xfId="0" applyNumberFormat="1" applyFont="1" applyFill="1" applyBorder="1"/>
    <xf numFmtId="1" fontId="30" fillId="2" borderId="0" xfId="0" applyNumberFormat="1" applyFont="1" applyFill="1" applyBorder="1"/>
    <xf numFmtId="0" fontId="23" fillId="0" borderId="0" xfId="0" applyFont="1" applyAlignment="1">
      <alignment horizontal="right"/>
    </xf>
    <xf numFmtId="1" fontId="47" fillId="2" borderId="0" xfId="0" applyNumberFormat="1" applyFont="1" applyFill="1" applyBorder="1" applyAlignment="1">
      <alignment horizontal="right"/>
    </xf>
    <xf numFmtId="165" fontId="47" fillId="2" borderId="0" xfId="0" applyNumberFormat="1" applyFont="1" applyFill="1" applyBorder="1"/>
    <xf numFmtId="2" fontId="30" fillId="2" borderId="0" xfId="0" applyNumberFormat="1" applyFont="1" applyFill="1" applyBorder="1" applyProtection="1"/>
    <xf numFmtId="0" fontId="51" fillId="2" borderId="0" xfId="0" applyFont="1" applyFill="1" applyBorder="1"/>
    <xf numFmtId="164" fontId="24" fillId="2" borderId="0" xfId="0" applyNumberFormat="1" applyFont="1" applyFill="1" applyBorder="1"/>
    <xf numFmtId="2" fontId="33" fillId="2" borderId="0" xfId="0" applyNumberFormat="1" applyFont="1" applyFill="1" applyBorder="1" applyProtection="1"/>
    <xf numFmtId="167" fontId="35" fillId="2" borderId="0" xfId="0" applyNumberFormat="1" applyFont="1" applyFill="1" applyBorder="1" applyAlignment="1">
      <alignment horizontal="left"/>
    </xf>
    <xf numFmtId="0" fontId="56" fillId="2" borderId="0" xfId="0" applyFont="1" applyFill="1" applyBorder="1"/>
    <xf numFmtId="0" fontId="33" fillId="2" borderId="0" xfId="0" applyFont="1" applyFill="1" applyBorder="1" applyAlignment="1" applyProtection="1">
      <alignment horizontal="right"/>
    </xf>
    <xf numFmtId="0" fontId="33" fillId="2" borderId="0" xfId="0" applyFont="1" applyFill="1" applyBorder="1" applyAlignment="1" applyProtection="1"/>
    <xf numFmtId="0" fontId="50" fillId="2" borderId="0" xfId="0" applyFont="1" applyFill="1" applyBorder="1"/>
    <xf numFmtId="166" fontId="33" fillId="2" borderId="0" xfId="0" applyNumberFormat="1" applyFont="1" applyFill="1" applyBorder="1"/>
    <xf numFmtId="165" fontId="33" fillId="2" borderId="0" xfId="0" applyNumberFormat="1" applyFont="1" applyFill="1" applyBorder="1"/>
    <xf numFmtId="0" fontId="33" fillId="2" borderId="0" xfId="0" applyFont="1" applyFill="1" applyBorder="1" applyAlignment="1">
      <alignment horizontal="right"/>
    </xf>
    <xf numFmtId="1" fontId="33" fillId="2" borderId="0" xfId="0" applyNumberFormat="1" applyFont="1" applyFill="1" applyBorder="1" applyAlignment="1">
      <alignment horizontal="right"/>
    </xf>
    <xf numFmtId="0" fontId="54" fillId="2" borderId="0" xfId="0" applyFont="1" applyFill="1" applyBorder="1"/>
    <xf numFmtId="164" fontId="30" fillId="2" borderId="0" xfId="0" applyNumberFormat="1" applyFont="1" applyFill="1" applyBorder="1"/>
    <xf numFmtId="2" fontId="33" fillId="2" borderId="22" xfId="0" applyNumberFormat="1" applyFont="1" applyFill="1" applyBorder="1"/>
    <xf numFmtId="165" fontId="35" fillId="2" borderId="0" xfId="0" applyNumberFormat="1" applyFont="1" applyFill="1" applyBorder="1"/>
    <xf numFmtId="0" fontId="22" fillId="0" borderId="0" xfId="0" applyFont="1"/>
    <xf numFmtId="0" fontId="33" fillId="0" borderId="0" xfId="0" applyFont="1"/>
    <xf numFmtId="0" fontId="52" fillId="0" borderId="0" xfId="0" applyFont="1"/>
    <xf numFmtId="0" fontId="30" fillId="0" borderId="15" xfId="0" applyFont="1" applyBorder="1" applyAlignment="1" applyProtection="1">
      <alignment vertical="center"/>
    </xf>
    <xf numFmtId="0" fontId="54" fillId="0" borderId="15" xfId="0" applyFont="1" applyBorder="1" applyAlignment="1" applyProtection="1">
      <alignment horizontal="center" vertical="center"/>
    </xf>
    <xf numFmtId="0" fontId="30" fillId="5" borderId="15" xfId="0" applyFont="1" applyFill="1" applyBorder="1" applyAlignment="1" applyProtection="1">
      <alignment vertical="center"/>
      <protection locked="0"/>
    </xf>
    <xf numFmtId="0" fontId="30" fillId="0" borderId="15" xfId="0" applyFont="1" applyBorder="1" applyAlignment="1">
      <alignment horizontal="center" vertical="center"/>
    </xf>
    <xf numFmtId="0" fontId="30" fillId="6" borderId="15" xfId="0" applyFont="1" applyFill="1" applyBorder="1" applyAlignment="1">
      <alignment horizontal="center" vertical="center"/>
    </xf>
    <xf numFmtId="0" fontId="33" fillId="5" borderId="15" xfId="0" applyFont="1" applyFill="1" applyBorder="1" applyAlignment="1" applyProtection="1">
      <alignment horizontal="center" vertical="center" wrapText="1"/>
      <protection locked="0"/>
    </xf>
    <xf numFmtId="0" fontId="58" fillId="0" borderId="0" xfId="0" applyFont="1" applyAlignment="1">
      <alignment vertical="top" wrapText="1"/>
    </xf>
    <xf numFmtId="0" fontId="59" fillId="0" borderId="0" xfId="0" applyFont="1" applyAlignment="1">
      <alignment vertical="top" wrapText="1"/>
    </xf>
    <xf numFmtId="0" fontId="23" fillId="0" borderId="0" xfId="0" applyFont="1" applyAlignment="1">
      <alignment vertical="top" wrapText="1"/>
    </xf>
    <xf numFmtId="0" fontId="60" fillId="2" borderId="0" xfId="0" applyFont="1" applyFill="1" applyBorder="1" applyAlignment="1">
      <alignment vertical="top" wrapText="1"/>
    </xf>
    <xf numFmtId="0" fontId="24" fillId="0" borderId="0" xfId="0" applyFont="1" applyAlignment="1">
      <alignment vertical="top" wrapText="1"/>
    </xf>
    <xf numFmtId="0" fontId="61" fillId="2" borderId="0" xfId="0" applyFont="1" applyFill="1" applyBorder="1"/>
    <xf numFmtId="0" fontId="62" fillId="0" borderId="0" xfId="0" applyFont="1" applyAlignment="1">
      <alignment wrapText="1"/>
    </xf>
    <xf numFmtId="0" fontId="52" fillId="0" borderId="0" xfId="0" applyFont="1" applyAlignment="1">
      <alignment vertical="top" wrapText="1"/>
    </xf>
    <xf numFmtId="0" fontId="30" fillId="0" borderId="0" xfId="0" applyFont="1" applyAlignment="1">
      <alignment vertical="top" wrapText="1"/>
    </xf>
    <xf numFmtId="0" fontId="52" fillId="0" borderId="0" xfId="0" applyFont="1" applyAlignment="1">
      <alignment vertical="center" wrapText="1"/>
    </xf>
    <xf numFmtId="0" fontId="33" fillId="0" borderId="0" xfId="0" applyFont="1" applyAlignment="1">
      <alignment vertical="top" wrapText="1"/>
    </xf>
    <xf numFmtId="0" fontId="63" fillId="0" borderId="0" xfId="0" applyFont="1" applyBorder="1"/>
    <xf numFmtId="0" fontId="34" fillId="2" borderId="0" xfId="0" applyFont="1" applyFill="1" applyBorder="1" applyAlignment="1">
      <alignment horizontal="left" vertical="top"/>
    </xf>
    <xf numFmtId="0" fontId="34" fillId="2" borderId="0" xfId="0" applyFont="1" applyFill="1" applyBorder="1" applyAlignment="1">
      <alignment vertical="top" wrapText="1"/>
    </xf>
    <xf numFmtId="0" fontId="52" fillId="0" borderId="0" xfId="0" applyFont="1" applyAlignment="1">
      <alignment vertical="center"/>
    </xf>
    <xf numFmtId="0" fontId="30" fillId="0" borderId="0" xfId="0" applyFont="1" applyAlignment="1">
      <alignment vertical="top"/>
    </xf>
    <xf numFmtId="0" fontId="64" fillId="0" borderId="0" xfId="0" applyFont="1" applyAlignment="1">
      <alignment vertical="center"/>
    </xf>
    <xf numFmtId="0" fontId="54" fillId="0" borderId="15" xfId="0" applyFont="1" applyBorder="1" applyAlignment="1" applyProtection="1">
      <alignment horizontal="right" vertical="center"/>
    </xf>
    <xf numFmtId="0" fontId="30" fillId="5" borderId="15" xfId="0" applyFont="1" applyFill="1" applyBorder="1" applyAlignment="1" applyProtection="1">
      <alignment horizontal="right" vertical="center"/>
      <protection locked="0"/>
    </xf>
    <xf numFmtId="9" fontId="30" fillId="0" borderId="15" xfId="0" applyNumberFormat="1" applyFont="1" applyBorder="1" applyAlignment="1">
      <alignment horizontal="right" vertical="center"/>
    </xf>
    <xf numFmtId="0" fontId="30" fillId="0" borderId="15" xfId="0" applyFont="1" applyBorder="1" applyAlignment="1">
      <alignment horizontal="right" vertical="center"/>
    </xf>
    <xf numFmtId="0" fontId="65" fillId="2" borderId="0" xfId="0" applyFont="1" applyFill="1" applyBorder="1" applyAlignment="1">
      <alignment vertical="center"/>
    </xf>
    <xf numFmtId="0" fontId="66" fillId="2" borderId="0" xfId="0" applyFont="1" applyFill="1" applyBorder="1" applyAlignment="1"/>
    <xf numFmtId="0" fontId="30" fillId="2" borderId="23" xfId="0" applyFont="1" applyFill="1" applyBorder="1"/>
    <xf numFmtId="166" fontId="30" fillId="2" borderId="0" xfId="0" applyNumberFormat="1" applyFont="1" applyFill="1" applyBorder="1"/>
    <xf numFmtId="0" fontId="30" fillId="2" borderId="0" xfId="0" applyFont="1" applyFill="1" applyBorder="1" applyAlignment="1">
      <alignment vertical="center"/>
    </xf>
    <xf numFmtId="166" fontId="30" fillId="2" borderId="0" xfId="0" applyNumberFormat="1" applyFont="1" applyFill="1" applyBorder="1" applyAlignment="1">
      <alignment vertical="center"/>
    </xf>
    <xf numFmtId="0" fontId="30" fillId="0" borderId="0" xfId="0" applyFont="1" applyFill="1" applyBorder="1"/>
    <xf numFmtId="0" fontId="30" fillId="0" borderId="0" xfId="0" applyFont="1" applyFill="1" applyBorder="1" applyAlignment="1">
      <alignment horizontal="center"/>
    </xf>
    <xf numFmtId="0" fontId="33" fillId="0" borderId="0" xfId="0" applyFont="1" applyFill="1" applyBorder="1" applyAlignment="1">
      <alignment vertical="top"/>
    </xf>
    <xf numFmtId="0" fontId="30" fillId="0" borderId="0" xfId="0" applyFont="1" applyFill="1" applyBorder="1" applyAlignment="1">
      <alignment vertical="top"/>
    </xf>
    <xf numFmtId="0" fontId="30" fillId="2" borderId="0" xfId="0" applyFont="1" applyFill="1" applyBorder="1" applyAlignment="1">
      <alignment vertical="top"/>
    </xf>
    <xf numFmtId="0" fontId="33" fillId="0" borderId="0" xfId="0" applyFont="1" applyFill="1" applyBorder="1" applyAlignment="1">
      <alignment horizontal="left" vertical="top"/>
    </xf>
    <xf numFmtId="0" fontId="37" fillId="7" borderId="18" xfId="0" applyFont="1" applyFill="1" applyBorder="1" applyAlignment="1">
      <alignment horizontal="center"/>
    </xf>
    <xf numFmtId="0" fontId="37" fillId="7" borderId="18" xfId="0" applyFont="1" applyFill="1" applyBorder="1" applyAlignment="1">
      <alignment horizontal="right"/>
    </xf>
    <xf numFmtId="166" fontId="37" fillId="7" borderId="0" xfId="0" applyNumberFormat="1" applyFont="1" applyFill="1" applyBorder="1" applyAlignment="1">
      <alignment horizontal="center"/>
    </xf>
    <xf numFmtId="166" fontId="37" fillId="7" borderId="0" xfId="0" applyNumberFormat="1" applyFont="1" applyFill="1" applyBorder="1" applyAlignment="1">
      <alignment horizontal="right"/>
    </xf>
    <xf numFmtId="166" fontId="30" fillId="0" borderId="0" xfId="0" applyNumberFormat="1" applyFont="1" applyFill="1" applyBorder="1"/>
    <xf numFmtId="166" fontId="30" fillId="0" borderId="0" xfId="0" applyNumberFormat="1" applyFont="1" applyFill="1" applyBorder="1" applyAlignment="1">
      <alignment horizontal="center"/>
    </xf>
    <xf numFmtId="0" fontId="30" fillId="0" borderId="0" xfId="0" applyFont="1" applyFill="1"/>
    <xf numFmtId="166" fontId="30" fillId="0" borderId="0" xfId="0" applyNumberFormat="1" applyFont="1" applyFill="1" applyBorder="1" applyAlignment="1">
      <alignment horizontal="right"/>
    </xf>
    <xf numFmtId="166" fontId="30" fillId="0" borderId="0" xfId="0" applyNumberFormat="1" applyFont="1" applyFill="1"/>
    <xf numFmtId="166" fontId="33" fillId="0" borderId="0" xfId="0" applyNumberFormat="1" applyFont="1" applyFill="1" applyBorder="1" applyAlignment="1">
      <alignment horizontal="center"/>
    </xf>
    <xf numFmtId="166" fontId="33" fillId="0" borderId="0" xfId="0" applyNumberFormat="1" applyFont="1" applyFill="1" applyBorder="1" applyAlignment="1">
      <alignment vertical="top"/>
    </xf>
    <xf numFmtId="166" fontId="30" fillId="0" borderId="0" xfId="0" applyNumberFormat="1" applyFont="1" applyFill="1" applyBorder="1" applyAlignment="1">
      <alignment vertical="top"/>
    </xf>
    <xf numFmtId="166" fontId="33" fillId="0" borderId="0" xfId="0" applyNumberFormat="1" applyFont="1" applyFill="1" applyBorder="1" applyAlignment="1">
      <alignment horizontal="left" vertical="top"/>
    </xf>
    <xf numFmtId="166" fontId="30" fillId="0" borderId="0" xfId="0" applyNumberFormat="1" applyFont="1" applyFill="1" applyBorder="1" applyAlignment="1">
      <alignment horizontal="center" vertical="top"/>
    </xf>
    <xf numFmtId="0" fontId="28" fillId="0" borderId="0" xfId="0" applyFont="1" applyBorder="1" applyAlignment="1">
      <alignment horizontal="left"/>
    </xf>
    <xf numFmtId="0" fontId="33" fillId="0" borderId="0" xfId="0" applyFont="1" applyAlignment="1">
      <alignment horizontal="right"/>
    </xf>
    <xf numFmtId="0" fontId="68" fillId="2" borderId="0" xfId="0" applyFont="1" applyFill="1" applyBorder="1"/>
    <xf numFmtId="0" fontId="68" fillId="2" borderId="0" xfId="0" applyFont="1" applyFill="1" applyBorder="1" applyAlignment="1">
      <alignment horizontal="left" vertical="top"/>
    </xf>
    <xf numFmtId="0" fontId="28" fillId="0" borderId="0" xfId="0" applyFont="1" applyBorder="1"/>
    <xf numFmtId="0" fontId="35" fillId="2" borderId="0" xfId="0" applyFont="1" applyFill="1" applyBorder="1" applyAlignment="1">
      <alignment horizontal="left"/>
    </xf>
    <xf numFmtId="0" fontId="70" fillId="2" borderId="0" xfId="0" applyFont="1" applyFill="1" applyBorder="1" applyAlignment="1">
      <alignment horizontal="center"/>
    </xf>
    <xf numFmtId="44" fontId="33" fillId="2" borderId="0" xfId="0" applyNumberFormat="1" applyFont="1" applyFill="1" applyBorder="1" applyProtection="1"/>
    <xf numFmtId="1" fontId="35" fillId="2" borderId="0" xfId="0" applyNumberFormat="1" applyFont="1" applyFill="1" applyBorder="1" applyAlignment="1">
      <alignment horizontal="left"/>
    </xf>
    <xf numFmtId="166" fontId="71" fillId="8" borderId="23" xfId="0" applyNumberFormat="1" applyFont="1" applyFill="1" applyBorder="1" applyAlignment="1">
      <alignment horizontal="center"/>
    </xf>
    <xf numFmtId="166" fontId="71" fillId="8" borderId="23" xfId="0" applyNumberFormat="1" applyFont="1" applyFill="1" applyBorder="1" applyAlignment="1">
      <alignment horizontal="right"/>
    </xf>
    <xf numFmtId="166" fontId="71" fillId="9" borderId="23" xfId="0" applyNumberFormat="1" applyFont="1" applyFill="1" applyBorder="1" applyAlignment="1">
      <alignment horizontal="center"/>
    </xf>
    <xf numFmtId="2" fontId="28" fillId="10" borderId="15" xfId="0" applyNumberFormat="1" applyFont="1" applyFill="1" applyBorder="1" applyAlignment="1" applyProtection="1">
      <alignment horizontal="right"/>
      <protection locked="0"/>
    </xf>
    <xf numFmtId="0" fontId="33" fillId="2" borderId="21" xfId="0" applyFont="1" applyFill="1" applyBorder="1" applyAlignment="1">
      <alignment horizontal="center" vertical="center"/>
    </xf>
    <xf numFmtId="0" fontId="33" fillId="2" borderId="18" xfId="0" applyFont="1" applyFill="1" applyBorder="1" applyAlignment="1">
      <alignment horizontal="center" vertical="center"/>
    </xf>
    <xf numFmtId="0" fontId="33" fillId="2" borderId="19" xfId="0" applyFont="1" applyFill="1" applyBorder="1" applyAlignment="1">
      <alignment horizontal="center" vertical="center"/>
    </xf>
    <xf numFmtId="166" fontId="72" fillId="11" borderId="26" xfId="0" applyNumberFormat="1" applyFont="1" applyFill="1" applyBorder="1" applyAlignment="1" applyProtection="1">
      <alignment horizontal="center" vertical="center"/>
      <protection locked="0"/>
    </xf>
    <xf numFmtId="166" fontId="72" fillId="11" borderId="15" xfId="0" applyNumberFormat="1" applyFont="1" applyFill="1" applyBorder="1" applyAlignment="1" applyProtection="1">
      <alignment horizontal="center" vertical="center"/>
      <protection locked="0"/>
    </xf>
    <xf numFmtId="166" fontId="72" fillId="11" borderId="1" xfId="0" applyNumberFormat="1" applyFont="1" applyFill="1" applyBorder="1" applyAlignment="1" applyProtection="1">
      <alignment horizontal="center" vertical="center"/>
      <protection locked="0"/>
    </xf>
    <xf numFmtId="0" fontId="9" fillId="2" borderId="0" xfId="0" applyFont="1" applyFill="1" applyBorder="1"/>
    <xf numFmtId="0" fontId="5" fillId="2" borderId="0" xfId="0" applyFont="1" applyFill="1" applyBorder="1" applyAlignment="1">
      <alignment vertical="top" wrapText="1"/>
    </xf>
    <xf numFmtId="166" fontId="37" fillId="7" borderId="0" xfId="0" applyNumberFormat="1" applyFont="1" applyFill="1" applyBorder="1" applyAlignment="1">
      <alignment horizontal="right"/>
    </xf>
    <xf numFmtId="166" fontId="67" fillId="7" borderId="0" xfId="0" applyNumberFormat="1" applyFont="1" applyFill="1" applyBorder="1" applyAlignment="1">
      <alignment horizontal="right"/>
    </xf>
    <xf numFmtId="0" fontId="33" fillId="2" borderId="0" xfId="0" applyFont="1" applyFill="1" applyBorder="1" applyAlignment="1">
      <alignment horizontal="center"/>
    </xf>
    <xf numFmtId="0" fontId="37" fillId="7" borderId="18" xfId="0" applyFont="1" applyFill="1" applyBorder="1" applyAlignment="1">
      <alignment horizontal="right"/>
    </xf>
    <xf numFmtId="0" fontId="67" fillId="7" borderId="18" xfId="0" applyFont="1" applyFill="1" applyBorder="1" applyAlignment="1">
      <alignment horizontal="right"/>
    </xf>
    <xf numFmtId="0" fontId="37" fillId="7" borderId="18" xfId="0" applyFont="1" applyFill="1" applyBorder="1" applyAlignment="1">
      <alignment horizontal="left"/>
    </xf>
    <xf numFmtId="0" fontId="67" fillId="7" borderId="18" xfId="0" applyFont="1" applyFill="1" applyBorder="1" applyAlignment="1">
      <alignment horizontal="left"/>
    </xf>
    <xf numFmtId="0" fontId="26" fillId="2" borderId="0" xfId="0" applyFont="1" applyFill="1" applyBorder="1" applyAlignment="1" applyProtection="1">
      <alignment horizontal="left"/>
    </xf>
    <xf numFmtId="0" fontId="28" fillId="0" borderId="0" xfId="0" applyFont="1" applyAlignment="1">
      <alignment horizontal="left"/>
    </xf>
    <xf numFmtId="0" fontId="28" fillId="0" borderId="0" xfId="0" applyFont="1" applyBorder="1" applyAlignment="1">
      <alignment horizontal="left"/>
    </xf>
    <xf numFmtId="0" fontId="33" fillId="2" borderId="18" xfId="0" applyFont="1" applyFill="1" applyBorder="1" applyAlignment="1"/>
    <xf numFmtId="0" fontId="30" fillId="0" borderId="18" xfId="0" applyFont="1" applyBorder="1" applyAlignment="1"/>
    <xf numFmtId="2" fontId="19" fillId="2" borderId="0" xfId="0" applyNumberFormat="1" applyFont="1" applyFill="1" applyBorder="1" applyAlignment="1">
      <alignment horizontal="right" vertical="top" wrapText="1"/>
    </xf>
    <xf numFmtId="0" fontId="5" fillId="0" borderId="0" xfId="0" applyFont="1" applyAlignment="1">
      <alignment horizontal="right" vertical="top" wrapText="1"/>
    </xf>
    <xf numFmtId="0" fontId="30" fillId="0" borderId="0" xfId="0" applyFont="1" applyAlignment="1">
      <alignment vertical="top" wrapText="1"/>
    </xf>
    <xf numFmtId="0" fontId="52" fillId="2" borderId="0" xfId="0" applyFont="1" applyFill="1" applyBorder="1" applyAlignment="1"/>
    <xf numFmtId="0" fontId="0" fillId="0" borderId="0" xfId="0" applyAlignment="1"/>
    <xf numFmtId="44" fontId="30" fillId="5" borderId="0" xfId="0" applyNumberFormat="1" applyFont="1" applyFill="1" applyBorder="1" applyAlignment="1" applyProtection="1">
      <alignment horizontal="left" vertical="center"/>
      <protection locked="0"/>
    </xf>
    <xf numFmtId="44" fontId="0" fillId="0" borderId="0" xfId="0" applyNumberFormat="1" applyAlignment="1">
      <alignment horizontal="left" vertical="center"/>
    </xf>
    <xf numFmtId="0" fontId="30" fillId="2" borderId="0" xfId="0" applyFont="1" applyFill="1" applyBorder="1" applyAlignment="1">
      <alignment vertical="top" wrapText="1"/>
    </xf>
    <xf numFmtId="0" fontId="54" fillId="2" borderId="0" xfId="0" applyFont="1" applyFill="1" applyBorder="1" applyAlignment="1">
      <alignment horizontal="right"/>
    </xf>
    <xf numFmtId="0" fontId="30" fillId="0" borderId="0" xfId="0" applyFont="1" applyAlignment="1">
      <alignment horizontal="right"/>
    </xf>
    <xf numFmtId="0" fontId="53" fillId="0" borderId="0" xfId="0" applyFont="1" applyBorder="1" applyAlignment="1"/>
    <xf numFmtId="0" fontId="53" fillId="0" borderId="0" xfId="0" applyFont="1" applyAlignment="1"/>
    <xf numFmtId="0" fontId="28" fillId="2" borderId="0" xfId="0" applyFont="1" applyFill="1" applyBorder="1" applyAlignment="1" applyProtection="1">
      <alignment horizontal="right"/>
    </xf>
    <xf numFmtId="0" fontId="28" fillId="0" borderId="0" xfId="0" applyFont="1" applyAlignment="1">
      <alignment horizontal="right"/>
    </xf>
    <xf numFmtId="0" fontId="29" fillId="5" borderId="0" xfId="0" applyFont="1" applyFill="1" applyBorder="1" applyAlignment="1" applyProtection="1">
      <protection locked="0"/>
    </xf>
    <xf numFmtId="0" fontId="30" fillId="5" borderId="0" xfId="0" applyFont="1" applyFill="1" applyBorder="1" applyAlignment="1" applyProtection="1">
      <protection locked="0"/>
    </xf>
    <xf numFmtId="0" fontId="30" fillId="0" borderId="0" xfId="0" applyFont="1" applyAlignment="1"/>
    <xf numFmtId="0" fontId="33" fillId="4" borderId="15" xfId="0" applyFont="1" applyFill="1" applyBorder="1" applyAlignment="1" applyProtection="1">
      <alignment horizontal="center" vertical="center" wrapText="1"/>
    </xf>
    <xf numFmtId="0" fontId="33" fillId="0" borderId="0" xfId="0" applyFont="1" applyAlignment="1">
      <alignment horizontal="right"/>
    </xf>
    <xf numFmtId="0" fontId="38" fillId="2" borderId="0" xfId="0" applyFont="1" applyFill="1" applyBorder="1" applyAlignment="1">
      <alignment horizontal="right"/>
    </xf>
    <xf numFmtId="0" fontId="43" fillId="0" borderId="0" xfId="0" applyFont="1" applyAlignment="1">
      <alignment horizontal="right"/>
    </xf>
    <xf numFmtId="0" fontId="41" fillId="2" borderId="0" xfId="0" applyFont="1" applyFill="1" applyBorder="1" applyAlignment="1"/>
    <xf numFmtId="0" fontId="42" fillId="0" borderId="0" xfId="0" applyFont="1" applyBorder="1" applyAlignment="1"/>
    <xf numFmtId="0" fontId="42" fillId="0" borderId="0" xfId="0" applyFont="1" applyAlignment="1"/>
    <xf numFmtId="0" fontId="18" fillId="2" borderId="0" xfId="0" applyFont="1" applyFill="1" applyBorder="1" applyAlignment="1"/>
    <xf numFmtId="0" fontId="13" fillId="0" borderId="0" xfId="0" applyFont="1" applyBorder="1" applyAlignment="1"/>
    <xf numFmtId="0" fontId="41" fillId="2" borderId="0" xfId="0" applyFont="1" applyFill="1" applyBorder="1" applyAlignment="1" applyProtection="1"/>
    <xf numFmtId="0" fontId="42" fillId="0" borderId="0" xfId="0" applyFont="1" applyBorder="1" applyAlignment="1" applyProtection="1"/>
    <xf numFmtId="0" fontId="42" fillId="0" borderId="0" xfId="0" applyFont="1" applyAlignment="1" applyProtection="1"/>
    <xf numFmtId="0" fontId="33" fillId="2" borderId="0" xfId="0" applyFont="1" applyFill="1" applyBorder="1" applyAlignment="1" applyProtection="1">
      <alignment horizontal="left"/>
    </xf>
    <xf numFmtId="0" fontId="30" fillId="0" borderId="0" xfId="0" applyFont="1" applyAlignment="1">
      <alignment horizontal="left"/>
    </xf>
    <xf numFmtId="0" fontId="30" fillId="0" borderId="0" xfId="0" applyFont="1" applyBorder="1" applyAlignment="1">
      <alignment horizontal="left"/>
    </xf>
    <xf numFmtId="0" fontId="1" fillId="0" borderId="0" xfId="0" applyFont="1" applyBorder="1" applyAlignment="1">
      <alignment horizontal="right" vertical="top" wrapText="1"/>
    </xf>
    <xf numFmtId="0" fontId="30" fillId="5" borderId="0" xfId="0" applyFont="1" applyFill="1" applyAlignment="1" applyProtection="1">
      <protection locked="0"/>
    </xf>
  </cellXfs>
  <cellStyles count="2">
    <cellStyle name="Standaard" xfId="0" builtinId="0"/>
    <cellStyle name="Standaard_Blad1" xfId="1" xr:uid="{00000000-0005-0000-0000-000001000000}"/>
  </cellStyles>
  <dxfs count="2">
    <dxf>
      <fill>
        <patternFill>
          <bgColor indexed="42"/>
        </patternFill>
      </fill>
    </dxf>
    <dxf>
      <font>
        <b/>
        <i val="0"/>
        <condense val="0"/>
        <extend val="0"/>
      </font>
      <fill>
        <patternFill>
          <bgColor indexed="45"/>
        </patternFill>
      </fill>
    </dxf>
  </dxfs>
  <tableStyles count="0" defaultTableStyle="TableStyleMedium2" defaultPivotStyle="PivotStyleLight16"/>
  <colors>
    <mruColors>
      <color rgb="FF211E5B"/>
      <color rgb="FF3EF99C"/>
      <color rgb="FFF9364C"/>
      <color rgb="FFF4F2E6"/>
      <color rgb="FFB1EDE8"/>
      <color rgb="FFF273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241301</xdr:colOff>
      <xdr:row>0</xdr:row>
      <xdr:rowOff>38100</xdr:rowOff>
    </xdr:from>
    <xdr:to>
      <xdr:col>1</xdr:col>
      <xdr:colOff>3911601</xdr:colOff>
      <xdr:row>0</xdr:row>
      <xdr:rowOff>1089315</xdr:rowOff>
    </xdr:to>
    <xdr:pic>
      <xdr:nvPicPr>
        <xdr:cNvPr id="3" name="Picture 2">
          <a:extLst>
            <a:ext uri="{FF2B5EF4-FFF2-40B4-BE49-F238E27FC236}">
              <a16:creationId xmlns:a16="http://schemas.microsoft.com/office/drawing/2014/main" id="{8D9328E3-95B1-7D4C-BC78-6687848D45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301" y="38100"/>
          <a:ext cx="4025900" cy="10512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298513</xdr:colOff>
      <xdr:row>0</xdr:row>
      <xdr:rowOff>1352966</xdr:rowOff>
    </xdr:from>
    <xdr:to>
      <xdr:col>14</xdr:col>
      <xdr:colOff>577850</xdr:colOff>
      <xdr:row>5</xdr:row>
      <xdr:rowOff>19050</xdr:rowOff>
    </xdr:to>
    <xdr:sp macro="" textlink="">
      <xdr:nvSpPr>
        <xdr:cNvPr id="5" name="Afgeronde rechthoek 2">
          <a:extLst>
            <a:ext uri="{FF2B5EF4-FFF2-40B4-BE49-F238E27FC236}">
              <a16:creationId xmlns:a16="http://schemas.microsoft.com/office/drawing/2014/main" id="{191152BD-FFB2-2D44-939F-6CF8C556E24A}"/>
            </a:ext>
          </a:extLst>
        </xdr:cNvPr>
        <xdr:cNvSpPr/>
      </xdr:nvSpPr>
      <xdr:spPr>
        <a:xfrm>
          <a:off x="6518338" y="1352966"/>
          <a:ext cx="2050987" cy="1218784"/>
        </a:xfrm>
        <a:prstGeom prst="roundRect">
          <a:avLst/>
        </a:prstGeom>
        <a:solidFill>
          <a:srgbClr val="3EF99C"/>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600"/>
            </a:lnSpc>
          </a:pPr>
          <a:r>
            <a:rPr lang="nl-NL" sz="1200" b="0" i="0">
              <a:solidFill>
                <a:srgbClr val="211E5B"/>
              </a:solidFill>
              <a:latin typeface="Century Gothic" panose="020B0502020202020204" pitchFamily="34" charset="0"/>
            </a:rPr>
            <a:t>Gebruikt</a:t>
          </a:r>
          <a:r>
            <a:rPr lang="nl-NL" sz="1200" b="0" i="0" baseline="0">
              <a:solidFill>
                <a:srgbClr val="211E5B"/>
              </a:solidFill>
              <a:latin typeface="Century Gothic" panose="020B0502020202020204" pitchFamily="34" charset="0"/>
            </a:rPr>
            <a:t> u de Berekenaar </a:t>
          </a:r>
        </a:p>
        <a:p>
          <a:pPr algn="l">
            <a:lnSpc>
              <a:spcPts val="1600"/>
            </a:lnSpc>
          </a:pPr>
          <a:r>
            <a:rPr lang="nl-NL" sz="1200" b="0" i="0" baseline="0">
              <a:solidFill>
                <a:srgbClr val="211E5B"/>
              </a:solidFill>
              <a:latin typeface="Century Gothic" panose="020B0502020202020204" pitchFamily="34" charset="0"/>
            </a:rPr>
            <a:t>voor het eerst?</a:t>
          </a:r>
        </a:p>
        <a:p>
          <a:pPr algn="l">
            <a:lnSpc>
              <a:spcPts val="1600"/>
            </a:lnSpc>
          </a:pPr>
          <a:r>
            <a:rPr lang="nl-NL" sz="1200" b="0" i="0" baseline="0">
              <a:solidFill>
                <a:srgbClr val="211E5B"/>
              </a:solidFill>
              <a:latin typeface="Century Gothic" panose="020B0502020202020204" pitchFamily="34" charset="0"/>
            </a:rPr>
            <a:t>Print dan deze pagina, </a:t>
          </a:r>
        </a:p>
        <a:p>
          <a:pPr algn="l">
            <a:lnSpc>
              <a:spcPts val="1600"/>
            </a:lnSpc>
          </a:pPr>
          <a:r>
            <a:rPr lang="nl-NL" sz="1200" b="0" i="0" baseline="0">
              <a:solidFill>
                <a:srgbClr val="211E5B"/>
              </a:solidFill>
              <a:latin typeface="Century Gothic" panose="020B0502020202020204" pitchFamily="34" charset="0"/>
            </a:rPr>
            <a:t>dat werkt makkelijker.</a:t>
          </a:r>
          <a:endParaRPr lang="nl-NL" sz="1200" b="0" i="0">
            <a:solidFill>
              <a:srgbClr val="211E5B"/>
            </a:solidFill>
            <a:latin typeface="Century Gothic" panose="020B0502020202020204" pitchFamily="34" charset="0"/>
          </a:endParaRPr>
        </a:p>
      </xdr:txBody>
    </xdr:sp>
    <xdr:clientData/>
  </xdr:twoCellAnchor>
  <xdr:twoCellAnchor editAs="oneCell">
    <xdr:from>
      <xdr:col>0</xdr:col>
      <xdr:colOff>241300</xdr:colOff>
      <xdr:row>0</xdr:row>
      <xdr:rowOff>0</xdr:rowOff>
    </xdr:from>
    <xdr:to>
      <xdr:col>6</xdr:col>
      <xdr:colOff>525780</xdr:colOff>
      <xdr:row>0</xdr:row>
      <xdr:rowOff>1051215</xdr:rowOff>
    </xdr:to>
    <xdr:pic>
      <xdr:nvPicPr>
        <xdr:cNvPr id="6" name="Picture 5">
          <a:extLst>
            <a:ext uri="{FF2B5EF4-FFF2-40B4-BE49-F238E27FC236}">
              <a16:creationId xmlns:a16="http://schemas.microsoft.com/office/drawing/2014/main" id="{EF09358E-A21F-A041-8634-416D8AA71A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300" y="0"/>
          <a:ext cx="4005580" cy="10512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31</xdr:row>
      <xdr:rowOff>152400</xdr:rowOff>
    </xdr:from>
    <xdr:to>
      <xdr:col>17</xdr:col>
      <xdr:colOff>368145</xdr:colOff>
      <xdr:row>46</xdr:row>
      <xdr:rowOff>50531</xdr:rowOff>
    </xdr:to>
    <xdr:pic>
      <xdr:nvPicPr>
        <xdr:cNvPr id="3" name="Afbeelding 2">
          <a:extLst>
            <a:ext uri="{FF2B5EF4-FFF2-40B4-BE49-F238E27FC236}">
              <a16:creationId xmlns:a16="http://schemas.microsoft.com/office/drawing/2014/main" id="{8181B580-4317-D112-F761-92DB5830289A}"/>
            </a:ext>
          </a:extLst>
        </xdr:cNvPr>
        <xdr:cNvPicPr>
          <a:picLocks noChangeAspect="1"/>
        </xdr:cNvPicPr>
      </xdr:nvPicPr>
      <xdr:blipFill>
        <a:blip xmlns:r="http://schemas.openxmlformats.org/officeDocument/2006/relationships" r:embed="rId1"/>
        <a:stretch>
          <a:fillRect/>
        </a:stretch>
      </xdr:blipFill>
      <xdr:spPr>
        <a:xfrm>
          <a:off x="914400" y="8629650"/>
          <a:ext cx="9931245" cy="2755631"/>
        </a:xfrm>
        <a:prstGeom prst="rect">
          <a:avLst/>
        </a:prstGeom>
      </xdr:spPr>
    </xdr:pic>
    <xdr:clientData/>
  </xdr:twoCellAnchor>
  <xdr:twoCellAnchor editAs="oneCell">
    <xdr:from>
      <xdr:col>0</xdr:col>
      <xdr:colOff>219075</xdr:colOff>
      <xdr:row>0</xdr:row>
      <xdr:rowOff>28575</xdr:rowOff>
    </xdr:from>
    <xdr:to>
      <xdr:col>5</xdr:col>
      <xdr:colOff>582930</xdr:colOff>
      <xdr:row>0</xdr:row>
      <xdr:rowOff>1079790</xdr:rowOff>
    </xdr:to>
    <xdr:pic>
      <xdr:nvPicPr>
        <xdr:cNvPr id="4" name="Picture 3">
          <a:extLst>
            <a:ext uri="{FF2B5EF4-FFF2-40B4-BE49-F238E27FC236}">
              <a16:creationId xmlns:a16="http://schemas.microsoft.com/office/drawing/2014/main" id="{43BB40BF-5769-8A4B-BFD4-416A271C5CA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9075" y="28575"/>
          <a:ext cx="3507105" cy="1051215"/>
        </a:xfrm>
        <a:prstGeom prst="rect">
          <a:avLst/>
        </a:prstGeom>
      </xdr:spPr>
    </xdr:pic>
    <xdr:clientData/>
  </xdr:twoCellAnchor>
  <xdr:twoCellAnchor>
    <xdr:from>
      <xdr:col>2</xdr:col>
      <xdr:colOff>504826</xdr:colOff>
      <xdr:row>36</xdr:row>
      <xdr:rowOff>100013</xdr:rowOff>
    </xdr:from>
    <xdr:to>
      <xdr:col>3</xdr:col>
      <xdr:colOff>1104901</xdr:colOff>
      <xdr:row>38</xdr:row>
      <xdr:rowOff>109538</xdr:rowOff>
    </xdr:to>
    <xdr:sp macro="" textlink="">
      <xdr:nvSpPr>
        <xdr:cNvPr id="17" name="Bijschrift: lijn 16">
          <a:extLst>
            <a:ext uri="{FF2B5EF4-FFF2-40B4-BE49-F238E27FC236}">
              <a16:creationId xmlns:a16="http://schemas.microsoft.com/office/drawing/2014/main" id="{D5359BDE-70E2-44D9-8F72-862BE4FC2DBE}"/>
            </a:ext>
          </a:extLst>
        </xdr:cNvPr>
        <xdr:cNvSpPr/>
      </xdr:nvSpPr>
      <xdr:spPr>
        <a:xfrm>
          <a:off x="1409701" y="9529763"/>
          <a:ext cx="1190625" cy="390525"/>
        </a:xfrm>
        <a:prstGeom prst="borderCallout1">
          <a:avLst>
            <a:gd name="adj1" fmla="val 108994"/>
            <a:gd name="adj2" fmla="val 10867"/>
            <a:gd name="adj3" fmla="val 310062"/>
            <a:gd name="adj4" fmla="val -2333"/>
          </a:avLst>
        </a:prstGeom>
        <a:solidFill>
          <a:schemeClr val="accent3">
            <a:lumMod val="20000"/>
            <a:lumOff val="80000"/>
          </a:schemeClr>
        </a:solid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800">
              <a:solidFill>
                <a:schemeClr val="tx1"/>
              </a:solidFill>
            </a:rPr>
            <a:t>2,0</a:t>
          </a:r>
        </a:p>
      </xdr:txBody>
    </xdr:sp>
    <xdr:clientData/>
  </xdr:twoCellAnchor>
  <xdr:twoCellAnchor>
    <xdr:from>
      <xdr:col>5</xdr:col>
      <xdr:colOff>542926</xdr:colOff>
      <xdr:row>34</xdr:row>
      <xdr:rowOff>100013</xdr:rowOff>
    </xdr:from>
    <xdr:to>
      <xdr:col>7</xdr:col>
      <xdr:colOff>552451</xdr:colOff>
      <xdr:row>36</xdr:row>
      <xdr:rowOff>109538</xdr:rowOff>
    </xdr:to>
    <xdr:sp macro="" textlink="">
      <xdr:nvSpPr>
        <xdr:cNvPr id="18" name="Bijschrift: lijn 17">
          <a:extLst>
            <a:ext uri="{FF2B5EF4-FFF2-40B4-BE49-F238E27FC236}">
              <a16:creationId xmlns:a16="http://schemas.microsoft.com/office/drawing/2014/main" id="{3DB5BECF-3DC0-4247-9F0E-9831093D2CC8}"/>
            </a:ext>
          </a:extLst>
        </xdr:cNvPr>
        <xdr:cNvSpPr/>
      </xdr:nvSpPr>
      <xdr:spPr>
        <a:xfrm>
          <a:off x="3686176" y="9148763"/>
          <a:ext cx="1190625" cy="390525"/>
        </a:xfrm>
        <a:prstGeom prst="borderCallout1">
          <a:avLst>
            <a:gd name="adj1" fmla="val 108994"/>
            <a:gd name="adj2" fmla="val 10867"/>
            <a:gd name="adj3" fmla="val 310062"/>
            <a:gd name="adj4" fmla="val -2333"/>
          </a:avLst>
        </a:prstGeom>
        <a:solidFill>
          <a:schemeClr val="accent3">
            <a:lumMod val="20000"/>
            <a:lumOff val="80000"/>
          </a:schemeClr>
        </a:solid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800">
              <a:solidFill>
                <a:schemeClr val="tx1"/>
              </a:solidFill>
            </a:rPr>
            <a:t>4,7</a:t>
          </a:r>
        </a:p>
      </xdr:txBody>
    </xdr:sp>
    <xdr:clientData/>
  </xdr:twoCellAnchor>
  <xdr:twoCellAnchor>
    <xdr:from>
      <xdr:col>9</xdr:col>
      <xdr:colOff>552451</xdr:colOff>
      <xdr:row>34</xdr:row>
      <xdr:rowOff>33338</xdr:rowOff>
    </xdr:from>
    <xdr:to>
      <xdr:col>11</xdr:col>
      <xdr:colOff>371476</xdr:colOff>
      <xdr:row>36</xdr:row>
      <xdr:rowOff>42863</xdr:rowOff>
    </xdr:to>
    <xdr:sp macro="" textlink="">
      <xdr:nvSpPr>
        <xdr:cNvPr id="19" name="Bijschrift: lijn 18">
          <a:extLst>
            <a:ext uri="{FF2B5EF4-FFF2-40B4-BE49-F238E27FC236}">
              <a16:creationId xmlns:a16="http://schemas.microsoft.com/office/drawing/2014/main" id="{81A3CA19-CF00-4C73-A431-ECC4DBB03881}"/>
            </a:ext>
          </a:extLst>
        </xdr:cNvPr>
        <xdr:cNvSpPr/>
      </xdr:nvSpPr>
      <xdr:spPr>
        <a:xfrm>
          <a:off x="6115051" y="9082088"/>
          <a:ext cx="1190625" cy="390525"/>
        </a:xfrm>
        <a:prstGeom prst="borderCallout1">
          <a:avLst>
            <a:gd name="adj1" fmla="val 108994"/>
            <a:gd name="adj2" fmla="val 10867"/>
            <a:gd name="adj3" fmla="val 310062"/>
            <a:gd name="adj4" fmla="val -2333"/>
          </a:avLst>
        </a:prstGeom>
        <a:solidFill>
          <a:schemeClr val="accent3">
            <a:lumMod val="20000"/>
            <a:lumOff val="80000"/>
          </a:schemeClr>
        </a:solid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800">
              <a:solidFill>
                <a:schemeClr val="tx1"/>
              </a:solidFill>
            </a:rPr>
            <a:t>5,6</a:t>
          </a:r>
        </a:p>
      </xdr:txBody>
    </xdr:sp>
    <xdr:clientData/>
  </xdr:twoCellAnchor>
  <xdr:twoCellAnchor>
    <xdr:from>
      <xdr:col>13</xdr:col>
      <xdr:colOff>409576</xdr:colOff>
      <xdr:row>33</xdr:row>
      <xdr:rowOff>80963</xdr:rowOff>
    </xdr:from>
    <xdr:to>
      <xdr:col>15</xdr:col>
      <xdr:colOff>419101</xdr:colOff>
      <xdr:row>35</xdr:row>
      <xdr:rowOff>90488</xdr:rowOff>
    </xdr:to>
    <xdr:sp macro="" textlink="">
      <xdr:nvSpPr>
        <xdr:cNvPr id="20" name="Bijschrift: lijn 19">
          <a:extLst>
            <a:ext uri="{FF2B5EF4-FFF2-40B4-BE49-F238E27FC236}">
              <a16:creationId xmlns:a16="http://schemas.microsoft.com/office/drawing/2014/main" id="{D26BCE2B-963C-4632-AC37-BD8CD793A5DE}"/>
            </a:ext>
          </a:extLst>
        </xdr:cNvPr>
        <xdr:cNvSpPr/>
      </xdr:nvSpPr>
      <xdr:spPr>
        <a:xfrm>
          <a:off x="8524876" y="8939213"/>
          <a:ext cx="1190625" cy="390525"/>
        </a:xfrm>
        <a:prstGeom prst="borderCallout1">
          <a:avLst>
            <a:gd name="adj1" fmla="val 108994"/>
            <a:gd name="adj2" fmla="val 10867"/>
            <a:gd name="adj3" fmla="val 310062"/>
            <a:gd name="adj4" fmla="val -2333"/>
          </a:avLst>
        </a:prstGeom>
        <a:solidFill>
          <a:schemeClr val="accent3">
            <a:lumMod val="20000"/>
            <a:lumOff val="80000"/>
          </a:schemeClr>
        </a:solid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800">
              <a:solidFill>
                <a:schemeClr val="tx1"/>
              </a:solidFill>
            </a:rPr>
            <a:t>6,4</a:t>
          </a:r>
        </a:p>
      </xdr:txBody>
    </xdr:sp>
    <xdr:clientData/>
  </xdr:twoCellAnchor>
  <xdr:twoCellAnchor>
    <xdr:from>
      <xdr:col>16</xdr:col>
      <xdr:colOff>123826</xdr:colOff>
      <xdr:row>32</xdr:row>
      <xdr:rowOff>42864</xdr:rowOff>
    </xdr:from>
    <xdr:to>
      <xdr:col>17</xdr:col>
      <xdr:colOff>238126</xdr:colOff>
      <xdr:row>34</xdr:row>
      <xdr:rowOff>4764</xdr:rowOff>
    </xdr:to>
    <xdr:sp macro="" textlink="">
      <xdr:nvSpPr>
        <xdr:cNvPr id="21" name="Bijschrift: lijn 20">
          <a:extLst>
            <a:ext uri="{FF2B5EF4-FFF2-40B4-BE49-F238E27FC236}">
              <a16:creationId xmlns:a16="http://schemas.microsoft.com/office/drawing/2014/main" id="{92BCE60D-E087-4D39-A713-A3AF978E9560}"/>
            </a:ext>
          </a:extLst>
        </xdr:cNvPr>
        <xdr:cNvSpPr/>
      </xdr:nvSpPr>
      <xdr:spPr>
        <a:xfrm>
          <a:off x="10010776" y="8710614"/>
          <a:ext cx="704850" cy="342900"/>
        </a:xfrm>
        <a:prstGeom prst="borderCallout1">
          <a:avLst>
            <a:gd name="adj1" fmla="val 108994"/>
            <a:gd name="adj2" fmla="val 10867"/>
            <a:gd name="adj3" fmla="val 165617"/>
            <a:gd name="adj4" fmla="val 81451"/>
          </a:avLst>
        </a:prstGeom>
        <a:solidFill>
          <a:schemeClr val="accent3">
            <a:lumMod val="20000"/>
            <a:lumOff val="80000"/>
          </a:schemeClr>
        </a:solid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800">
              <a:solidFill>
                <a:schemeClr val="tx1"/>
              </a:solidFill>
            </a:rPr>
            <a:t>13,3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298847</xdr:colOff>
      <xdr:row>3</xdr:row>
      <xdr:rowOff>148828</xdr:rowOff>
    </xdr:from>
    <xdr:to>
      <xdr:col>13</xdr:col>
      <xdr:colOff>468717</xdr:colOff>
      <xdr:row>10</xdr:row>
      <xdr:rowOff>47228</xdr:rowOff>
    </xdr:to>
    <xdr:sp macro="" textlink="">
      <xdr:nvSpPr>
        <xdr:cNvPr id="8" name="Afgeronde rechthoek 2">
          <a:extLst>
            <a:ext uri="{FF2B5EF4-FFF2-40B4-BE49-F238E27FC236}">
              <a16:creationId xmlns:a16="http://schemas.microsoft.com/office/drawing/2014/main" id="{A8F81DFC-DF8B-784B-9D8B-BD52E0274E7C}"/>
            </a:ext>
          </a:extLst>
        </xdr:cNvPr>
        <xdr:cNvSpPr/>
      </xdr:nvSpPr>
      <xdr:spPr>
        <a:xfrm>
          <a:off x="8791972" y="2371328"/>
          <a:ext cx="2312995" cy="1237853"/>
        </a:xfrm>
        <a:prstGeom prst="roundRect">
          <a:avLst/>
        </a:prstGeom>
        <a:solidFill>
          <a:srgbClr val="3EF99C"/>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600"/>
            </a:lnSpc>
          </a:pPr>
          <a:r>
            <a:rPr lang="nl-NL" sz="1300" b="0" i="0">
              <a:solidFill>
                <a:srgbClr val="211E5B"/>
              </a:solidFill>
              <a:effectLst/>
              <a:latin typeface="Century Gothic" panose="020B0502020202020204" pitchFamily="34" charset="0"/>
            </a:rPr>
            <a:t>Vul hiernaast de roze vakjes en de lichtblauwe vakjes</a:t>
          </a:r>
          <a:r>
            <a:rPr lang="nl-NL" sz="1300" b="0" i="0" baseline="0">
              <a:solidFill>
                <a:srgbClr val="211E5B"/>
              </a:solidFill>
              <a:effectLst/>
              <a:latin typeface="Century Gothic" panose="020B0502020202020204" pitchFamily="34" charset="0"/>
            </a:rPr>
            <a:t> in en vervang zo de cijfers die er nu als voorbeeld staan.</a:t>
          </a:r>
          <a:endParaRPr lang="nl-NL" sz="1300" b="0" i="0">
            <a:solidFill>
              <a:srgbClr val="211E5B"/>
            </a:solidFill>
            <a:effectLst/>
            <a:latin typeface="Century Gothic" panose="020B0502020202020204" pitchFamily="34" charset="0"/>
          </a:endParaRPr>
        </a:p>
      </xdr:txBody>
    </xdr:sp>
    <xdr:clientData/>
  </xdr:twoCellAnchor>
  <xdr:twoCellAnchor>
    <xdr:from>
      <xdr:col>11</xdr:col>
      <xdr:colOff>320900</xdr:colOff>
      <xdr:row>35</xdr:row>
      <xdr:rowOff>47625</xdr:rowOff>
    </xdr:from>
    <xdr:to>
      <xdr:col>13</xdr:col>
      <xdr:colOff>474895</xdr:colOff>
      <xdr:row>40</xdr:row>
      <xdr:rowOff>152400</xdr:rowOff>
    </xdr:to>
    <xdr:sp macro="" textlink="">
      <xdr:nvSpPr>
        <xdr:cNvPr id="9" name="Afgeronde rechthoek 2">
          <a:extLst>
            <a:ext uri="{FF2B5EF4-FFF2-40B4-BE49-F238E27FC236}">
              <a16:creationId xmlns:a16="http://schemas.microsoft.com/office/drawing/2014/main" id="{20B05C36-1796-BF42-AFAA-05004AA4F91E}"/>
            </a:ext>
          </a:extLst>
        </xdr:cNvPr>
        <xdr:cNvSpPr/>
      </xdr:nvSpPr>
      <xdr:spPr>
        <a:xfrm>
          <a:off x="8814025" y="6159500"/>
          <a:ext cx="2297120" cy="1096963"/>
        </a:xfrm>
        <a:prstGeom prst="roundRect">
          <a:avLst/>
        </a:prstGeom>
        <a:solidFill>
          <a:srgbClr val="3EF99C"/>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600"/>
            </a:lnSpc>
          </a:pPr>
          <a:r>
            <a:rPr lang="nl-NL" sz="1300" b="0" i="0">
              <a:solidFill>
                <a:srgbClr val="211E5B"/>
              </a:solidFill>
              <a:latin typeface="Century Gothic" panose="020B0502020202020204" pitchFamily="34" charset="0"/>
            </a:rPr>
            <a:t>Scroll met de schuifbalk rechts naar beneden voor veel extra stuurinformatie.</a:t>
          </a:r>
        </a:p>
      </xdr:txBody>
    </xdr:sp>
    <xdr:clientData/>
  </xdr:twoCellAnchor>
  <xdr:twoCellAnchor>
    <xdr:from>
      <xdr:col>11</xdr:col>
      <xdr:colOff>318294</xdr:colOff>
      <xdr:row>45</xdr:row>
      <xdr:rowOff>101519</xdr:rowOff>
    </xdr:from>
    <xdr:to>
      <xdr:col>13</xdr:col>
      <xdr:colOff>472289</xdr:colOff>
      <xdr:row>51</xdr:row>
      <xdr:rowOff>31751</xdr:rowOff>
    </xdr:to>
    <xdr:sp macro="" textlink="">
      <xdr:nvSpPr>
        <xdr:cNvPr id="10" name="Afgeronde rechthoek 2">
          <a:extLst>
            <a:ext uri="{FF2B5EF4-FFF2-40B4-BE49-F238E27FC236}">
              <a16:creationId xmlns:a16="http://schemas.microsoft.com/office/drawing/2014/main" id="{690D6A06-C2D9-7442-B06D-66E1BD235F8A}"/>
            </a:ext>
          </a:extLst>
        </xdr:cNvPr>
        <xdr:cNvSpPr/>
      </xdr:nvSpPr>
      <xdr:spPr>
        <a:xfrm>
          <a:off x="8811419" y="8316832"/>
          <a:ext cx="2297120" cy="1210153"/>
        </a:xfrm>
        <a:prstGeom prst="roundRect">
          <a:avLst/>
        </a:prstGeom>
        <a:solidFill>
          <a:srgbClr val="3EF99C"/>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600"/>
            </a:lnSpc>
          </a:pPr>
          <a:r>
            <a:rPr lang="nl-NL" sz="1300" b="0" i="0">
              <a:solidFill>
                <a:srgbClr val="211E5B"/>
              </a:solidFill>
              <a:latin typeface="Century Gothic" panose="020B0502020202020204" pitchFamily="34" charset="0"/>
            </a:rPr>
            <a:t>Eigen doelen stellen?</a:t>
          </a:r>
        </a:p>
        <a:p>
          <a:pPr algn="l">
            <a:lnSpc>
              <a:spcPts val="1600"/>
            </a:lnSpc>
          </a:pPr>
          <a:r>
            <a:rPr lang="nl-NL" sz="1300" b="0" i="0">
              <a:solidFill>
                <a:srgbClr val="211E5B"/>
              </a:solidFill>
              <a:latin typeface="Century Gothic" panose="020B0502020202020204" pitchFamily="34" charset="0"/>
            </a:rPr>
            <a:t>Dat is heel makkelijk...</a:t>
          </a:r>
        </a:p>
        <a:p>
          <a:pPr algn="l">
            <a:lnSpc>
              <a:spcPts val="1600"/>
            </a:lnSpc>
          </a:pPr>
          <a:r>
            <a:rPr lang="nl-NL" sz="1300" b="0" i="0">
              <a:solidFill>
                <a:srgbClr val="211E5B"/>
              </a:solidFill>
              <a:latin typeface="Century Gothic" panose="020B0502020202020204" pitchFamily="34" charset="0"/>
            </a:rPr>
            <a:t>Volg de gebruiksaanwijzing die hier links staat.</a:t>
          </a:r>
        </a:p>
      </xdr:txBody>
    </xdr:sp>
    <xdr:clientData/>
  </xdr:twoCellAnchor>
  <xdr:twoCellAnchor editAs="oneCell">
    <xdr:from>
      <xdr:col>0</xdr:col>
      <xdr:colOff>233680</xdr:colOff>
      <xdr:row>0</xdr:row>
      <xdr:rowOff>0</xdr:rowOff>
    </xdr:from>
    <xdr:to>
      <xdr:col>5</xdr:col>
      <xdr:colOff>297180</xdr:colOff>
      <xdr:row>0</xdr:row>
      <xdr:rowOff>1051215</xdr:rowOff>
    </xdr:to>
    <xdr:pic>
      <xdr:nvPicPr>
        <xdr:cNvPr id="11" name="Picture 10">
          <a:extLst>
            <a:ext uri="{FF2B5EF4-FFF2-40B4-BE49-F238E27FC236}">
              <a16:creationId xmlns:a16="http://schemas.microsoft.com/office/drawing/2014/main" id="{CF5427EA-6DBB-0F46-ADFD-5B228FF696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3680" y="0"/>
          <a:ext cx="4025900" cy="10512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177800</xdr:colOff>
      <xdr:row>7</xdr:row>
      <xdr:rowOff>0</xdr:rowOff>
    </xdr:from>
    <xdr:to>
      <xdr:col>19</xdr:col>
      <xdr:colOff>233446</xdr:colOff>
      <xdr:row>15</xdr:row>
      <xdr:rowOff>25400</xdr:rowOff>
    </xdr:to>
    <xdr:sp macro="" textlink="">
      <xdr:nvSpPr>
        <xdr:cNvPr id="4" name="Afgeronde rechthoek 2">
          <a:extLst>
            <a:ext uri="{FF2B5EF4-FFF2-40B4-BE49-F238E27FC236}">
              <a16:creationId xmlns:a16="http://schemas.microsoft.com/office/drawing/2014/main" id="{9FA8BE5E-6E49-5E40-976E-F7FCA88E73DB}"/>
            </a:ext>
          </a:extLst>
        </xdr:cNvPr>
        <xdr:cNvSpPr/>
      </xdr:nvSpPr>
      <xdr:spPr>
        <a:xfrm>
          <a:off x="10401300" y="3149600"/>
          <a:ext cx="2748046" cy="1485900"/>
        </a:xfrm>
        <a:prstGeom prst="roundRect">
          <a:avLst/>
        </a:prstGeom>
        <a:solidFill>
          <a:srgbClr val="3EF99C"/>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600"/>
            </a:lnSpc>
          </a:pPr>
          <a:r>
            <a:rPr lang="nl-NL" sz="1300" b="0" i="0">
              <a:solidFill>
                <a:srgbClr val="211E5B"/>
              </a:solidFill>
              <a:latin typeface="Century Gothic" panose="020B0502020202020204" pitchFamily="34" charset="0"/>
            </a:rPr>
            <a:t>Het soort werk en de personeel-samenstelling van afdelingen kunnen flink verschillen. Toch kunt u hun verzuimprestaties makkelijk vergelijken....</a:t>
          </a:r>
        </a:p>
      </xdr:txBody>
    </xdr:sp>
    <xdr:clientData/>
  </xdr:twoCellAnchor>
  <xdr:twoCellAnchor editAs="oneCell">
    <xdr:from>
      <xdr:col>0</xdr:col>
      <xdr:colOff>254000</xdr:colOff>
      <xdr:row>0</xdr:row>
      <xdr:rowOff>0</xdr:rowOff>
    </xdr:from>
    <xdr:to>
      <xdr:col>6</xdr:col>
      <xdr:colOff>1905</xdr:colOff>
      <xdr:row>0</xdr:row>
      <xdr:rowOff>1051215</xdr:rowOff>
    </xdr:to>
    <xdr:pic>
      <xdr:nvPicPr>
        <xdr:cNvPr id="6" name="Picture 5">
          <a:extLst>
            <a:ext uri="{FF2B5EF4-FFF2-40B4-BE49-F238E27FC236}">
              <a16:creationId xmlns:a16="http://schemas.microsoft.com/office/drawing/2014/main" id="{528705F0-CE8B-9843-A9FC-B4E78B92E0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0" y="0"/>
          <a:ext cx="4025900" cy="10512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607758</xdr:colOff>
      <xdr:row>1</xdr:row>
      <xdr:rowOff>75822</xdr:rowOff>
    </xdr:from>
    <xdr:to>
      <xdr:col>12</xdr:col>
      <xdr:colOff>1282211</xdr:colOff>
      <xdr:row>8</xdr:row>
      <xdr:rowOff>121444</xdr:rowOff>
    </xdr:to>
    <xdr:sp macro="" textlink="">
      <xdr:nvSpPr>
        <xdr:cNvPr id="3" name="Afgeronde rechthoek 2">
          <a:extLst>
            <a:ext uri="{FF2B5EF4-FFF2-40B4-BE49-F238E27FC236}">
              <a16:creationId xmlns:a16="http://schemas.microsoft.com/office/drawing/2014/main" id="{00000000-0008-0000-0500-000003000000}"/>
            </a:ext>
          </a:extLst>
        </xdr:cNvPr>
        <xdr:cNvSpPr/>
      </xdr:nvSpPr>
      <xdr:spPr>
        <a:xfrm>
          <a:off x="7799133" y="1980822"/>
          <a:ext cx="2329422" cy="1343403"/>
        </a:xfrm>
        <a:prstGeom prst="roundRect">
          <a:avLst/>
        </a:prstGeom>
        <a:solidFill>
          <a:srgbClr val="3EF99C"/>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600"/>
            </a:lnSpc>
          </a:pPr>
          <a:r>
            <a:rPr lang="nl-NL" sz="1300" b="0" i="0">
              <a:solidFill>
                <a:srgbClr val="211E5B"/>
              </a:solidFill>
              <a:effectLst/>
              <a:latin typeface="Century Gothic" panose="020B0502020202020204" pitchFamily="34" charset="0"/>
            </a:rPr>
            <a:t>Vul hiernaast de rode vakjes en de lichtblauwe vakjes</a:t>
          </a:r>
          <a:r>
            <a:rPr lang="nl-NL" sz="1300" b="0" i="0" baseline="0">
              <a:solidFill>
                <a:srgbClr val="211E5B"/>
              </a:solidFill>
              <a:effectLst/>
              <a:latin typeface="Century Gothic" panose="020B0502020202020204" pitchFamily="34" charset="0"/>
            </a:rPr>
            <a:t> in en vervang zo de cijfers die er nu als voorbeeld staan.</a:t>
          </a:r>
          <a:endParaRPr lang="nl-NL" sz="1300" b="0" i="0">
            <a:solidFill>
              <a:srgbClr val="211E5B"/>
            </a:solidFill>
            <a:effectLst/>
            <a:latin typeface="Century Gothic" panose="020B0502020202020204" pitchFamily="34" charset="0"/>
          </a:endParaRPr>
        </a:p>
      </xdr:txBody>
    </xdr:sp>
    <xdr:clientData/>
  </xdr:twoCellAnchor>
  <xdr:twoCellAnchor>
    <xdr:from>
      <xdr:col>10</xdr:col>
      <xdr:colOff>594507</xdr:colOff>
      <xdr:row>19</xdr:row>
      <xdr:rowOff>22090</xdr:rowOff>
    </xdr:from>
    <xdr:to>
      <xdr:col>12</xdr:col>
      <xdr:colOff>1268960</xdr:colOff>
      <xdr:row>38</xdr:row>
      <xdr:rowOff>123825</xdr:rowOff>
    </xdr:to>
    <xdr:sp macro="" textlink="">
      <xdr:nvSpPr>
        <xdr:cNvPr id="8" name="Afgeronde rechthoek 2">
          <a:extLst>
            <a:ext uri="{FF2B5EF4-FFF2-40B4-BE49-F238E27FC236}">
              <a16:creationId xmlns:a16="http://schemas.microsoft.com/office/drawing/2014/main" id="{B408D5AE-BD6E-BC45-BC03-2A573E5219A5}"/>
            </a:ext>
          </a:extLst>
        </xdr:cNvPr>
        <xdr:cNvSpPr/>
      </xdr:nvSpPr>
      <xdr:spPr>
        <a:xfrm>
          <a:off x="7785882" y="5701371"/>
          <a:ext cx="2329422" cy="1089954"/>
        </a:xfrm>
        <a:prstGeom prst="roundRect">
          <a:avLst/>
        </a:prstGeom>
        <a:solidFill>
          <a:srgbClr val="3EF99C"/>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600"/>
            </a:lnSpc>
          </a:pPr>
          <a:r>
            <a:rPr lang="nl-NL" sz="1300" b="0" i="0">
              <a:solidFill>
                <a:srgbClr val="211E5B"/>
              </a:solidFill>
              <a:latin typeface="Century Gothic" panose="020B0502020202020204" pitchFamily="34" charset="0"/>
            </a:rPr>
            <a:t>Scroll met de schuifbalk rechts naar beneden voor veel extra stuurinformatie.</a:t>
          </a:r>
        </a:p>
      </xdr:txBody>
    </xdr:sp>
    <xdr:clientData/>
  </xdr:twoCellAnchor>
  <xdr:twoCellAnchor>
    <xdr:from>
      <xdr:col>10</xdr:col>
      <xdr:colOff>619125</xdr:colOff>
      <xdr:row>42</xdr:row>
      <xdr:rowOff>11045</xdr:rowOff>
    </xdr:from>
    <xdr:to>
      <xdr:col>12</xdr:col>
      <xdr:colOff>1273969</xdr:colOff>
      <xdr:row>47</xdr:row>
      <xdr:rowOff>71437</xdr:rowOff>
    </xdr:to>
    <xdr:sp macro="" textlink="">
      <xdr:nvSpPr>
        <xdr:cNvPr id="9" name="Afgeronde rechthoek 2">
          <a:extLst>
            <a:ext uri="{FF2B5EF4-FFF2-40B4-BE49-F238E27FC236}">
              <a16:creationId xmlns:a16="http://schemas.microsoft.com/office/drawing/2014/main" id="{5C5C4486-DF4A-E449-9151-CFC8825EDCCA}"/>
            </a:ext>
          </a:extLst>
        </xdr:cNvPr>
        <xdr:cNvSpPr/>
      </xdr:nvSpPr>
      <xdr:spPr>
        <a:xfrm>
          <a:off x="7810500" y="7464358"/>
          <a:ext cx="2309813" cy="1167673"/>
        </a:xfrm>
        <a:prstGeom prst="roundRect">
          <a:avLst/>
        </a:prstGeom>
        <a:solidFill>
          <a:srgbClr val="3EF99C"/>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600"/>
            </a:lnSpc>
          </a:pPr>
          <a:r>
            <a:rPr lang="nl-NL" sz="1300" b="0" i="0">
              <a:solidFill>
                <a:srgbClr val="211E5B"/>
              </a:solidFill>
              <a:latin typeface="Century Gothic" panose="020B0502020202020204" pitchFamily="34" charset="0"/>
            </a:rPr>
            <a:t>Eigen doelen stellen?</a:t>
          </a:r>
        </a:p>
        <a:p>
          <a:pPr algn="l">
            <a:lnSpc>
              <a:spcPts val="1600"/>
            </a:lnSpc>
          </a:pPr>
          <a:r>
            <a:rPr lang="nl-NL" sz="1300" b="0" i="0">
              <a:solidFill>
                <a:srgbClr val="211E5B"/>
              </a:solidFill>
              <a:latin typeface="Century Gothic" panose="020B0502020202020204" pitchFamily="34" charset="0"/>
            </a:rPr>
            <a:t>Dat is heel makkelijk...</a:t>
          </a:r>
        </a:p>
        <a:p>
          <a:pPr algn="l">
            <a:lnSpc>
              <a:spcPts val="1600"/>
            </a:lnSpc>
          </a:pPr>
          <a:r>
            <a:rPr lang="nl-NL" sz="1300" b="0" i="0">
              <a:solidFill>
                <a:srgbClr val="211E5B"/>
              </a:solidFill>
              <a:latin typeface="Century Gothic" panose="020B0502020202020204" pitchFamily="34" charset="0"/>
            </a:rPr>
            <a:t>Volg de gebruiks-aanwijzing links</a:t>
          </a:r>
        </a:p>
      </xdr:txBody>
    </xdr:sp>
    <xdr:clientData/>
  </xdr:twoCellAnchor>
  <xdr:twoCellAnchor editAs="oneCell">
    <xdr:from>
      <xdr:col>1</xdr:col>
      <xdr:colOff>20320</xdr:colOff>
      <xdr:row>0</xdr:row>
      <xdr:rowOff>0</xdr:rowOff>
    </xdr:from>
    <xdr:to>
      <xdr:col>5</xdr:col>
      <xdr:colOff>469900</xdr:colOff>
      <xdr:row>0</xdr:row>
      <xdr:rowOff>1051215</xdr:rowOff>
    </xdr:to>
    <xdr:pic>
      <xdr:nvPicPr>
        <xdr:cNvPr id="7" name="Picture 6">
          <a:extLst>
            <a:ext uri="{FF2B5EF4-FFF2-40B4-BE49-F238E27FC236}">
              <a16:creationId xmlns:a16="http://schemas.microsoft.com/office/drawing/2014/main" id="{B5E0F21B-8198-714E-A351-89319664BE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5920" y="0"/>
          <a:ext cx="4025900" cy="105121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indexed="42"/>
    <pageSetUpPr autoPageBreaks="0"/>
  </sheetPr>
  <dimension ref="B1:B41"/>
  <sheetViews>
    <sheetView showGridLines="0" showRowColHeaders="0" showZeros="0" tabSelected="1" showOutlineSymbols="0" zoomScaleNormal="100" zoomScaleSheetLayoutView="100" workbookViewId="0">
      <selection activeCell="J28" sqref="J28"/>
    </sheetView>
  </sheetViews>
  <sheetFormatPr defaultColWidth="8.85546875" defaultRowHeight="12.75"/>
  <cols>
    <col min="1" max="1" width="4.7109375" customWidth="1"/>
    <col min="2" max="2" width="113.28515625" customWidth="1"/>
  </cols>
  <sheetData>
    <row r="1" spans="2:2" ht="150" customHeight="1">
      <c r="B1" s="257" t="s">
        <v>216</v>
      </c>
    </row>
    <row r="2" spans="2:2" ht="30" customHeight="1">
      <c r="B2" s="258" t="s">
        <v>155</v>
      </c>
    </row>
    <row r="3" spans="2:2" ht="18">
      <c r="B3" s="252"/>
    </row>
    <row r="4" spans="2:2" ht="18">
      <c r="B4" s="252"/>
    </row>
    <row r="5" spans="2:2" ht="14.1" customHeight="1">
      <c r="B5" s="253"/>
    </row>
    <row r="6" spans="2:2" ht="20.100000000000001" customHeight="1">
      <c r="B6" s="261" t="s">
        <v>145</v>
      </c>
    </row>
    <row r="7" spans="2:2">
      <c r="B7" s="254"/>
    </row>
    <row r="8" spans="2:2" ht="13.5">
      <c r="B8" s="265" t="s">
        <v>192</v>
      </c>
    </row>
    <row r="9" spans="2:2" ht="13.5">
      <c r="B9" s="265" t="s">
        <v>193</v>
      </c>
    </row>
    <row r="10" spans="2:2" ht="13.5">
      <c r="B10" s="265" t="s">
        <v>194</v>
      </c>
    </row>
    <row r="11" spans="2:2" ht="13.5">
      <c r="B11" s="265" t="s">
        <v>143</v>
      </c>
    </row>
    <row r="12" spans="2:2" ht="14.25">
      <c r="B12" s="255"/>
    </row>
    <row r="13" spans="2:2" ht="11.1" customHeight="1">
      <c r="B13" s="256"/>
    </row>
    <row r="14" spans="2:2" ht="20.100000000000001" customHeight="1">
      <c r="B14" s="261" t="s">
        <v>137</v>
      </c>
    </row>
    <row r="15" spans="2:2" ht="13.5">
      <c r="B15" s="104"/>
    </row>
    <row r="16" spans="2:2" ht="54">
      <c r="B16" s="260" t="s">
        <v>175</v>
      </c>
    </row>
    <row r="17" spans="2:2" ht="13.5">
      <c r="B17" s="256"/>
    </row>
    <row r="18" spans="2:2" ht="13.5">
      <c r="B18" s="256"/>
    </row>
    <row r="19" spans="2:2" ht="20.100000000000001" customHeight="1">
      <c r="B19" s="261" t="s">
        <v>146</v>
      </c>
    </row>
    <row r="20" spans="2:2" ht="13.5">
      <c r="B20" s="104"/>
    </row>
    <row r="21" spans="2:2" ht="94.5">
      <c r="B21" s="260" t="s">
        <v>195</v>
      </c>
    </row>
    <row r="22" spans="2:2" ht="13.5">
      <c r="B22" s="256"/>
    </row>
    <row r="23" spans="2:2" ht="13.5">
      <c r="B23" s="256"/>
    </row>
    <row r="24" spans="2:2" ht="20.100000000000001" customHeight="1">
      <c r="B24" s="261" t="s">
        <v>147</v>
      </c>
    </row>
    <row r="25" spans="2:2" ht="13.5">
      <c r="B25" s="104"/>
    </row>
    <row r="26" spans="2:2" ht="54" customHeight="1">
      <c r="B26" s="260" t="s">
        <v>163</v>
      </c>
    </row>
    <row r="27" spans="2:2">
      <c r="B27" s="254"/>
    </row>
    <row r="28" spans="2:2" ht="13.5">
      <c r="B28" s="144"/>
    </row>
    <row r="29" spans="2:2" ht="20.100000000000001" customHeight="1">
      <c r="B29" s="261" t="s">
        <v>148</v>
      </c>
    </row>
    <row r="30" spans="2:2" ht="13.5">
      <c r="B30" s="104"/>
    </row>
    <row r="31" spans="2:2" ht="43.5" customHeight="1">
      <c r="B31" s="260" t="s">
        <v>167</v>
      </c>
    </row>
    <row r="32" spans="2:2">
      <c r="B32" s="254"/>
    </row>
    <row r="33" spans="2:2">
      <c r="B33" s="254"/>
    </row>
    <row r="34" spans="2:2" ht="15.75">
      <c r="B34" s="259" t="s">
        <v>149</v>
      </c>
    </row>
    <row r="35" spans="2:2">
      <c r="B35" s="262"/>
    </row>
    <row r="36" spans="2:2" ht="40.5">
      <c r="B36" s="260" t="s">
        <v>171</v>
      </c>
    </row>
    <row r="37" spans="2:2" ht="13.5">
      <c r="B37" s="260"/>
    </row>
    <row r="38" spans="2:2" ht="13.5">
      <c r="B38" s="144"/>
    </row>
    <row r="39" spans="2:2" ht="13.5">
      <c r="B39" s="167" t="s">
        <v>217</v>
      </c>
    </row>
    <row r="40" spans="2:2" ht="14.25">
      <c r="B40" s="263"/>
    </row>
    <row r="41" spans="2:2" ht="13.5">
      <c r="B41" s="264" t="s">
        <v>63</v>
      </c>
    </row>
  </sheetData>
  <sheetProtection algorithmName="SHA-512" hashValue="uGnGYpdSkDQUbFLCjEc0SLIiRPiVRxuhydotC70Y7W/DrPuuCJpPiXujtUqAGfiCvEkZ7NaG8KdYSzjNiHGZrw==" saltValue="iZ+YwTx8/xrqTu5IN8REuw==" spinCount="100000" sheet="1" selectLockedCells="1" selectUnlockedCells="1"/>
  <phoneticPr fontId="9" type="noConversion"/>
  <pageMargins left="0.75" right="0.75" top="1" bottom="1" header="0.5" footer="0.5"/>
  <pageSetup paperSize="9" scale="82" orientation="landscape" r:id="rId1"/>
  <headerFooter alignWithMargins="0"/>
  <rowBreaks count="1" manualBreakCount="1">
    <brk id="18" max="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indexed="26"/>
    <pageSetUpPr autoPageBreaks="0"/>
  </sheetPr>
  <dimension ref="B1:O41"/>
  <sheetViews>
    <sheetView showGridLines="0" showRowColHeaders="0" showZeros="0" showOutlineSymbols="0" zoomScaleNormal="100" zoomScaleSheetLayoutView="100" workbookViewId="0">
      <selection activeCell="S1" sqref="S1"/>
    </sheetView>
  </sheetViews>
  <sheetFormatPr defaultColWidth="8.85546875" defaultRowHeight="12.75"/>
  <cols>
    <col min="1" max="1" width="4.7109375" customWidth="1"/>
  </cols>
  <sheetData>
    <row r="1" spans="2:15" ht="150" customHeight="1">
      <c r="B1" s="257" t="s">
        <v>43</v>
      </c>
    </row>
    <row r="2" spans="2:15" ht="12.95" customHeight="1">
      <c r="B2" s="44"/>
      <c r="D2" s="39"/>
      <c r="E2" s="39"/>
      <c r="F2" s="39"/>
    </row>
    <row r="3" spans="2:15" ht="12.95" customHeight="1">
      <c r="B3" s="44"/>
      <c r="C3" s="39"/>
      <c r="D3" s="39"/>
      <c r="E3" s="39"/>
      <c r="F3" s="39"/>
    </row>
    <row r="4" spans="2:15" ht="12.95" customHeight="1">
      <c r="B4" s="44"/>
      <c r="C4" s="39"/>
      <c r="D4" s="39"/>
      <c r="E4" s="39"/>
      <c r="F4" s="39"/>
    </row>
    <row r="5" spans="2:15" ht="12.95" customHeight="1">
      <c r="B5" s="44"/>
      <c r="C5" s="39"/>
      <c r="D5" s="39"/>
      <c r="E5" s="39"/>
      <c r="F5" s="39"/>
    </row>
    <row r="6" spans="2:15" ht="20.100000000000001" customHeight="1">
      <c r="B6" s="268" t="s">
        <v>102</v>
      </c>
      <c r="C6" s="39"/>
      <c r="D6" s="39"/>
      <c r="E6" s="39"/>
      <c r="F6" s="39"/>
    </row>
    <row r="7" spans="2:15">
      <c r="C7" s="39"/>
      <c r="D7" s="39"/>
      <c r="E7" s="39"/>
      <c r="F7" s="39"/>
    </row>
    <row r="8" spans="2:15" ht="13.5">
      <c r="B8" s="132" t="s">
        <v>202</v>
      </c>
      <c r="C8" s="38"/>
      <c r="D8" s="38"/>
      <c r="E8" s="38"/>
      <c r="F8" s="38"/>
      <c r="G8" s="38"/>
      <c r="H8" s="38"/>
      <c r="I8" s="38"/>
      <c r="J8" s="38"/>
      <c r="K8" s="38"/>
      <c r="L8" s="38"/>
      <c r="M8" s="38"/>
      <c r="N8" s="38"/>
      <c r="O8" s="38"/>
    </row>
    <row r="9" spans="2:15" ht="13.5">
      <c r="B9" s="132" t="s">
        <v>110</v>
      </c>
      <c r="C9" s="38"/>
      <c r="D9" s="38"/>
      <c r="E9" s="38"/>
      <c r="F9" s="38"/>
      <c r="G9" s="38"/>
      <c r="H9" s="38"/>
      <c r="I9" s="38"/>
      <c r="J9" s="38"/>
      <c r="K9" s="38"/>
      <c r="L9" s="38"/>
      <c r="M9" s="38"/>
      <c r="N9" s="38"/>
      <c r="O9" s="38"/>
    </row>
    <row r="10" spans="2:15" ht="13.5">
      <c r="B10" s="132" t="s">
        <v>201</v>
      </c>
      <c r="C10" s="38"/>
      <c r="D10" s="38"/>
      <c r="E10" s="38"/>
      <c r="F10" s="38"/>
      <c r="G10" s="38"/>
      <c r="H10" s="38"/>
      <c r="I10" s="38"/>
      <c r="J10" s="38"/>
      <c r="K10" s="38"/>
      <c r="L10" s="38"/>
      <c r="M10" s="38"/>
      <c r="N10" s="38"/>
      <c r="O10" s="38"/>
    </row>
    <row r="11" spans="2:15" ht="13.5">
      <c r="B11" s="132" t="s">
        <v>199</v>
      </c>
      <c r="C11" s="38"/>
      <c r="D11" s="38"/>
      <c r="E11" s="38"/>
      <c r="F11" s="38"/>
      <c r="G11" s="38"/>
      <c r="H11" s="38"/>
      <c r="I11" s="38"/>
      <c r="J11" s="38"/>
      <c r="K11" s="38"/>
      <c r="L11" s="38"/>
      <c r="M11" s="38"/>
      <c r="N11" s="38"/>
      <c r="O11" s="38"/>
    </row>
    <row r="12" spans="2:15" ht="13.5">
      <c r="B12" s="132" t="s">
        <v>200</v>
      </c>
      <c r="C12" s="38"/>
      <c r="D12" s="38"/>
      <c r="E12" s="38"/>
      <c r="F12" s="38"/>
      <c r="G12" s="38"/>
      <c r="H12" s="38"/>
      <c r="I12" s="38"/>
      <c r="J12" s="38"/>
      <c r="K12" s="38"/>
      <c r="L12" s="38"/>
      <c r="M12" s="38"/>
      <c r="N12" s="38"/>
      <c r="O12" s="38"/>
    </row>
    <row r="13" spans="2:15" ht="13.5">
      <c r="B13" s="132" t="s">
        <v>104</v>
      </c>
      <c r="C13" s="38"/>
      <c r="D13" s="38"/>
      <c r="E13" s="38"/>
      <c r="F13" s="38"/>
      <c r="G13" s="38"/>
      <c r="H13" s="38"/>
      <c r="I13" s="38"/>
      <c r="J13" s="38"/>
      <c r="K13" s="38"/>
      <c r="L13" s="38"/>
      <c r="M13" s="38"/>
      <c r="N13" s="38"/>
      <c r="O13" s="38"/>
    </row>
    <row r="14" spans="2:15" ht="13.5">
      <c r="B14" s="132" t="s">
        <v>138</v>
      </c>
      <c r="C14" s="38"/>
      <c r="D14" s="38"/>
      <c r="E14" s="38"/>
      <c r="F14" s="38"/>
      <c r="G14" s="38"/>
      <c r="H14" s="38"/>
      <c r="I14" s="38"/>
      <c r="J14" s="38"/>
      <c r="K14" s="38"/>
      <c r="L14" s="38"/>
      <c r="M14" s="38"/>
      <c r="N14" s="38"/>
      <c r="O14" s="38"/>
    </row>
    <row r="15" spans="2:15" ht="13.5">
      <c r="B15" s="132" t="s">
        <v>105</v>
      </c>
      <c r="C15" s="38"/>
      <c r="D15" s="38"/>
      <c r="E15" s="38"/>
      <c r="F15" s="38"/>
      <c r="G15" s="38"/>
      <c r="H15" s="38"/>
      <c r="I15" s="38"/>
      <c r="J15" s="38"/>
      <c r="K15" s="38"/>
      <c r="L15" s="38"/>
      <c r="M15" s="38"/>
      <c r="N15" s="38"/>
      <c r="O15" s="38"/>
    </row>
    <row r="16" spans="2:15" ht="13.5">
      <c r="B16" s="132" t="s">
        <v>101</v>
      </c>
      <c r="C16" s="38"/>
      <c r="D16" s="38"/>
      <c r="E16" s="38"/>
      <c r="F16" s="38"/>
      <c r="G16" s="38"/>
      <c r="H16" s="38"/>
      <c r="I16" s="38"/>
      <c r="J16" s="38"/>
      <c r="K16" s="38"/>
      <c r="L16" s="38"/>
      <c r="M16" s="38"/>
      <c r="N16" s="38"/>
      <c r="O16" s="38"/>
    </row>
    <row r="17" spans="2:15">
      <c r="B17" s="38"/>
      <c r="C17" s="38"/>
      <c r="D17" s="38"/>
      <c r="E17" s="38"/>
      <c r="F17" s="38"/>
      <c r="G17" s="38"/>
      <c r="H17" s="38"/>
      <c r="I17" s="38"/>
      <c r="J17" s="38"/>
      <c r="K17" s="38"/>
      <c r="L17" s="38"/>
      <c r="M17" s="38"/>
      <c r="N17" s="38"/>
      <c r="O17" s="38"/>
    </row>
    <row r="18" spans="2:15">
      <c r="B18" s="38"/>
      <c r="C18" s="38"/>
      <c r="D18" s="38"/>
      <c r="E18" s="38"/>
      <c r="F18" s="38"/>
      <c r="G18" s="38"/>
      <c r="H18" s="38"/>
      <c r="I18" s="38"/>
      <c r="J18" s="38"/>
      <c r="K18" s="38"/>
      <c r="L18" s="38"/>
      <c r="M18" s="38"/>
      <c r="N18" s="38"/>
      <c r="O18" s="38"/>
    </row>
    <row r="19" spans="2:15" ht="20.100000000000001" customHeight="1">
      <c r="B19" s="266" t="s">
        <v>172</v>
      </c>
      <c r="C19" s="132"/>
      <c r="D19" s="132"/>
      <c r="E19" s="132"/>
      <c r="F19" s="132"/>
      <c r="G19" s="132"/>
      <c r="H19" s="132"/>
      <c r="I19" s="132"/>
      <c r="J19" s="132"/>
      <c r="K19" s="132"/>
      <c r="L19" s="38"/>
      <c r="M19" s="38"/>
      <c r="N19" s="38"/>
      <c r="O19" s="38"/>
    </row>
    <row r="20" spans="2:15" ht="13.5">
      <c r="B20" s="244"/>
      <c r="C20" s="132"/>
      <c r="D20" s="132"/>
      <c r="E20" s="132"/>
      <c r="F20" s="132"/>
      <c r="G20" s="132"/>
      <c r="H20" s="132"/>
      <c r="I20" s="132"/>
      <c r="J20" s="132"/>
      <c r="K20" s="132"/>
      <c r="L20" s="38"/>
      <c r="M20" s="38"/>
      <c r="N20" s="38"/>
      <c r="O20" s="38"/>
    </row>
    <row r="21" spans="2:15" ht="13.5">
      <c r="B21" s="132" t="s">
        <v>133</v>
      </c>
      <c r="C21" s="132"/>
      <c r="D21" s="132"/>
      <c r="E21" s="132"/>
      <c r="F21" s="132"/>
      <c r="G21" s="132"/>
      <c r="H21" s="132"/>
      <c r="I21" s="132"/>
      <c r="J21" s="132"/>
      <c r="K21" s="132"/>
      <c r="L21" s="38"/>
      <c r="M21" s="38"/>
      <c r="N21" s="38"/>
      <c r="O21" s="38"/>
    </row>
    <row r="22" spans="2:15" ht="13.5">
      <c r="B22" s="132" t="s">
        <v>134</v>
      </c>
      <c r="C22" s="132"/>
      <c r="D22" s="132"/>
      <c r="E22" s="132"/>
      <c r="F22" s="132"/>
      <c r="G22" s="132"/>
      <c r="H22" s="132"/>
      <c r="I22" s="132"/>
      <c r="J22" s="132"/>
      <c r="K22" s="132"/>
      <c r="L22" s="38"/>
      <c r="M22" s="38"/>
      <c r="N22" s="38"/>
      <c r="O22" s="38"/>
    </row>
    <row r="23" spans="2:15" ht="13.5">
      <c r="B23" s="132" t="s">
        <v>106</v>
      </c>
      <c r="C23" s="132"/>
      <c r="D23" s="132"/>
      <c r="E23" s="132"/>
      <c r="F23" s="132"/>
      <c r="G23" s="132"/>
      <c r="H23" s="132"/>
      <c r="I23" s="132"/>
      <c r="J23" s="132"/>
      <c r="K23" s="132"/>
      <c r="L23" s="38"/>
      <c r="M23" s="38"/>
      <c r="N23" s="38"/>
      <c r="O23" s="38"/>
    </row>
    <row r="24" spans="2:15" ht="13.5">
      <c r="B24" s="132" t="s">
        <v>135</v>
      </c>
      <c r="C24" s="132"/>
      <c r="D24" s="132"/>
      <c r="E24" s="132"/>
      <c r="F24" s="132"/>
      <c r="G24" s="132"/>
      <c r="H24" s="132"/>
      <c r="I24" s="132"/>
      <c r="J24" s="132"/>
      <c r="K24" s="132"/>
      <c r="L24" s="38"/>
      <c r="M24" s="38"/>
      <c r="N24" s="38"/>
      <c r="O24" s="38"/>
    </row>
    <row r="25" spans="2:15" ht="6" customHeight="1">
      <c r="B25" s="132"/>
      <c r="C25" s="132"/>
      <c r="D25" s="132"/>
      <c r="E25" s="132"/>
      <c r="F25" s="132"/>
      <c r="G25" s="132"/>
      <c r="H25" s="132"/>
      <c r="I25" s="132"/>
      <c r="J25" s="132"/>
      <c r="K25" s="132"/>
      <c r="L25" s="38"/>
      <c r="M25" s="38"/>
      <c r="N25" s="38"/>
      <c r="O25" s="38"/>
    </row>
    <row r="26" spans="2:15" ht="13.5">
      <c r="B26" s="132" t="s">
        <v>196</v>
      </c>
      <c r="C26" s="132"/>
      <c r="D26" s="132"/>
      <c r="E26" s="132"/>
      <c r="F26" s="132"/>
      <c r="G26" s="132"/>
      <c r="H26" s="132"/>
      <c r="I26" s="132"/>
      <c r="J26" s="132"/>
      <c r="K26" s="132"/>
      <c r="L26" s="38"/>
      <c r="M26" s="38"/>
      <c r="N26" s="38"/>
      <c r="O26" s="38"/>
    </row>
    <row r="27" spans="2:15" ht="16.5" customHeight="1">
      <c r="B27" s="50"/>
      <c r="C27" s="38"/>
      <c r="D27" s="38"/>
      <c r="E27" s="38"/>
      <c r="F27" s="38"/>
      <c r="G27" s="38"/>
      <c r="H27" s="38"/>
      <c r="I27" s="38"/>
      <c r="J27" s="38"/>
      <c r="K27" s="38"/>
      <c r="L27" s="38"/>
      <c r="M27" s="38"/>
      <c r="N27" s="38"/>
      <c r="O27" s="38"/>
    </row>
    <row r="28" spans="2:15" ht="10.5" customHeight="1">
      <c r="B28" s="50"/>
      <c r="C28" s="38"/>
      <c r="D28" s="38"/>
      <c r="E28" s="38"/>
      <c r="F28" s="38"/>
      <c r="G28" s="38"/>
      <c r="H28" s="38"/>
      <c r="I28" s="38"/>
      <c r="J28" s="38"/>
      <c r="K28" s="38"/>
      <c r="L28" s="38"/>
      <c r="M28" s="38"/>
      <c r="N28" s="38"/>
      <c r="O28" s="38"/>
    </row>
    <row r="29" spans="2:15" ht="20.100000000000001" customHeight="1">
      <c r="B29" s="266" t="s">
        <v>100</v>
      </c>
      <c r="C29" s="132"/>
      <c r="D29" s="132"/>
      <c r="E29" s="132"/>
      <c r="F29" s="132"/>
      <c r="G29" s="132"/>
      <c r="H29" s="132"/>
      <c r="I29" s="132"/>
      <c r="J29" s="132"/>
      <c r="K29" s="132"/>
      <c r="L29" s="132"/>
      <c r="M29" s="132"/>
      <c r="N29" s="38"/>
      <c r="O29" s="38"/>
    </row>
    <row r="30" spans="2:15" ht="13.5">
      <c r="B30" s="104"/>
      <c r="C30" s="244"/>
      <c r="D30" s="244"/>
      <c r="E30" s="244"/>
      <c r="F30" s="104"/>
      <c r="G30" s="104"/>
      <c r="H30" s="104"/>
      <c r="I30" s="104"/>
      <c r="J30" s="104"/>
      <c r="K30" s="104"/>
      <c r="L30" s="104"/>
      <c r="M30" s="104"/>
      <c r="N30" s="48"/>
      <c r="O30" s="48"/>
    </row>
    <row r="31" spans="2:15" ht="13.5">
      <c r="B31" s="132" t="s">
        <v>173</v>
      </c>
      <c r="C31" s="132"/>
      <c r="D31" s="132"/>
      <c r="E31" s="132"/>
      <c r="F31" s="132"/>
      <c r="G31" s="132"/>
      <c r="H31" s="132"/>
      <c r="I31" s="132"/>
      <c r="J31" s="132"/>
      <c r="K31" s="132"/>
      <c r="L31" s="132"/>
      <c r="M31" s="132"/>
      <c r="N31" s="38"/>
      <c r="O31" s="38"/>
    </row>
    <row r="32" spans="2:15" ht="13.5">
      <c r="B32" s="132" t="s">
        <v>136</v>
      </c>
      <c r="C32" s="132"/>
      <c r="D32" s="132"/>
      <c r="E32" s="132"/>
      <c r="F32" s="132"/>
      <c r="G32" s="132"/>
      <c r="H32" s="132"/>
      <c r="I32" s="132"/>
      <c r="J32" s="132"/>
      <c r="K32" s="132"/>
      <c r="L32" s="132"/>
      <c r="M32" s="132"/>
      <c r="N32" s="38"/>
      <c r="O32" s="38"/>
    </row>
    <row r="33" spans="2:15" ht="13.5">
      <c r="B33" s="132" t="s">
        <v>197</v>
      </c>
      <c r="C33" s="132"/>
      <c r="D33" s="132"/>
      <c r="E33" s="132"/>
      <c r="F33" s="132"/>
      <c r="G33" s="132"/>
      <c r="H33" s="132"/>
      <c r="I33" s="132"/>
      <c r="J33" s="132"/>
      <c r="K33" s="132"/>
      <c r="L33" s="132"/>
      <c r="M33" s="132"/>
      <c r="N33" s="38"/>
      <c r="O33" s="38"/>
    </row>
    <row r="34" spans="2:15" ht="13.5">
      <c r="B34" s="132" t="s">
        <v>174</v>
      </c>
      <c r="C34" s="132"/>
      <c r="D34" s="132"/>
      <c r="E34" s="132"/>
      <c r="F34" s="132"/>
      <c r="G34" s="132"/>
      <c r="H34" s="132"/>
      <c r="I34" s="132"/>
      <c r="J34" s="132"/>
      <c r="K34" s="132"/>
      <c r="L34" s="132"/>
      <c r="M34" s="132"/>
      <c r="N34" s="38"/>
      <c r="O34" s="38"/>
    </row>
    <row r="35" spans="2:15" ht="13.5">
      <c r="B35" s="132" t="s">
        <v>206</v>
      </c>
      <c r="C35" s="132"/>
      <c r="D35" s="132"/>
      <c r="E35" s="132"/>
      <c r="F35" s="132"/>
      <c r="G35" s="132"/>
      <c r="H35" s="132"/>
      <c r="I35" s="132"/>
      <c r="J35" s="132"/>
      <c r="K35" s="132"/>
      <c r="L35" s="132"/>
      <c r="M35" s="132"/>
      <c r="N35" s="38"/>
      <c r="O35" s="38"/>
    </row>
    <row r="36" spans="2:15" ht="13.5">
      <c r="B36" s="244" t="s">
        <v>198</v>
      </c>
      <c r="C36" s="104"/>
      <c r="D36" s="104"/>
      <c r="E36" s="104"/>
      <c r="F36" s="104"/>
      <c r="G36" s="104"/>
      <c r="H36" s="132"/>
      <c r="I36" s="132"/>
      <c r="J36" s="132"/>
      <c r="K36" s="132"/>
      <c r="L36" s="132"/>
      <c r="M36" s="132"/>
      <c r="N36" s="38"/>
      <c r="O36" s="38"/>
    </row>
    <row r="37" spans="2:15" ht="13.35" customHeight="1">
      <c r="B37" s="267" t="s">
        <v>139</v>
      </c>
      <c r="C37" s="104"/>
      <c r="D37" s="104"/>
      <c r="E37" s="104"/>
      <c r="F37" s="104"/>
      <c r="G37" s="104"/>
      <c r="H37" s="132"/>
      <c r="I37" s="132"/>
      <c r="J37" s="132"/>
      <c r="K37" s="132"/>
      <c r="L37" s="132"/>
      <c r="M37" s="132"/>
      <c r="N37" s="38"/>
      <c r="O37" s="38"/>
    </row>
    <row r="38" spans="2:15" ht="13.35" customHeight="1">
      <c r="B38" s="267" t="s">
        <v>140</v>
      </c>
      <c r="C38" s="104"/>
      <c r="D38" s="104"/>
      <c r="E38" s="104"/>
      <c r="F38" s="104"/>
      <c r="G38" s="104"/>
      <c r="H38" s="132"/>
      <c r="I38" s="132"/>
      <c r="J38" s="132"/>
      <c r="K38" s="132"/>
      <c r="L38" s="132"/>
      <c r="M38" s="132"/>
      <c r="N38" s="38"/>
      <c r="O38" s="38"/>
    </row>
    <row r="39" spans="2:15" ht="13.35" customHeight="1">
      <c r="B39" s="51"/>
      <c r="C39" s="48"/>
      <c r="D39" s="48"/>
      <c r="E39" s="48"/>
      <c r="F39" s="48"/>
      <c r="G39" s="48"/>
      <c r="H39" s="38"/>
      <c r="I39" s="38"/>
      <c r="J39" s="38"/>
      <c r="K39" s="38"/>
      <c r="L39" s="38"/>
      <c r="M39" s="38"/>
      <c r="N39" s="38"/>
      <c r="O39" s="38"/>
    </row>
    <row r="40" spans="2:15" ht="13.35" customHeight="1">
      <c r="B40" s="319"/>
      <c r="C40" s="319"/>
      <c r="D40" s="319"/>
      <c r="E40" s="319"/>
      <c r="F40" s="319"/>
      <c r="G40" s="319"/>
      <c r="H40" s="319"/>
      <c r="I40" s="319"/>
      <c r="J40" s="319"/>
      <c r="K40" s="319"/>
      <c r="L40" s="319"/>
      <c r="M40" s="319"/>
      <c r="N40" s="319"/>
      <c r="O40" s="38"/>
    </row>
    <row r="41" spans="2:15" ht="18.75" customHeight="1">
      <c r="B41" s="319"/>
      <c r="C41" s="319"/>
      <c r="D41" s="319"/>
      <c r="E41" s="319"/>
      <c r="F41" s="319"/>
      <c r="G41" s="319"/>
      <c r="H41" s="319"/>
      <c r="I41" s="319"/>
      <c r="J41" s="319"/>
      <c r="K41" s="319"/>
      <c r="L41" s="319"/>
      <c r="M41" s="319"/>
      <c r="N41" s="319"/>
      <c r="O41" s="48"/>
    </row>
  </sheetData>
  <sheetProtection algorithmName="SHA-512" hashValue="bHuRzUVFbmQoW6b3fUyyHv55/UNGX3SY6pxKa1lgpue9+lDMwjujq0PX75N81lGIf0po8wx/1/GzRwN39rhlOA==" saltValue="XQaZqt0ErctJGjdHjIRdVA==" spinCount="100000" sheet="1" selectLockedCells="1" selectUnlockedCells="1"/>
  <mergeCells count="1">
    <mergeCell ref="B40:N41"/>
  </mergeCells>
  <phoneticPr fontId="9" type="noConversion"/>
  <pageMargins left="0.75" right="0.75" top="1" bottom="1" header="0.5" footer="0.5"/>
  <pageSetup paperSize="9" scale="9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indexed="26"/>
    <pageSetUpPr autoPageBreaks="0"/>
  </sheetPr>
  <dimension ref="A1:AA85"/>
  <sheetViews>
    <sheetView showGridLines="0" showRowColHeaders="0" showZeros="0" showOutlineSymbols="0" zoomScaleNormal="100" zoomScaleSheetLayoutView="100" workbookViewId="0">
      <selection activeCell="Y13" sqref="Y13"/>
    </sheetView>
  </sheetViews>
  <sheetFormatPr defaultColWidth="8.85546875" defaultRowHeight="12.75"/>
  <cols>
    <col min="1" max="1" width="4.7109375" customWidth="1"/>
    <col min="4" max="4" width="17.28515625" customWidth="1"/>
    <col min="5" max="5" width="7.42578125" customWidth="1"/>
    <col min="8" max="8" width="9.7109375" customWidth="1"/>
    <col min="11" max="11" width="11.7109375" customWidth="1"/>
  </cols>
  <sheetData>
    <row r="1" spans="1:25" ht="150" customHeight="1">
      <c r="B1" s="69" t="s">
        <v>218</v>
      </c>
      <c r="O1" s="31"/>
      <c r="P1" s="1"/>
      <c r="Q1" s="1"/>
      <c r="R1" s="1"/>
      <c r="S1" s="1"/>
      <c r="T1" s="1"/>
      <c r="U1" s="1"/>
      <c r="V1" s="1"/>
      <c r="W1" s="1"/>
      <c r="X1" s="1"/>
    </row>
    <row r="2" spans="1:25" ht="34.35" customHeight="1">
      <c r="B2" s="274" t="s">
        <v>44</v>
      </c>
      <c r="C2" s="1"/>
      <c r="D2" s="273"/>
      <c r="E2" s="1"/>
      <c r="F2" s="1"/>
      <c r="G2" s="1"/>
      <c r="H2" s="1"/>
      <c r="I2" s="1"/>
      <c r="J2" s="1"/>
      <c r="K2" s="1"/>
      <c r="L2" s="1"/>
      <c r="M2" s="1"/>
      <c r="N2" s="1"/>
      <c r="O2" s="1"/>
      <c r="P2" s="1"/>
      <c r="Q2" s="1"/>
      <c r="R2" s="1"/>
      <c r="S2" s="1"/>
      <c r="T2" s="1"/>
      <c r="U2" s="1"/>
      <c r="V2" s="1"/>
      <c r="W2" s="1"/>
      <c r="X2" s="1"/>
    </row>
    <row r="3" spans="1:25" ht="12.95" customHeight="1">
      <c r="B3" s="274"/>
      <c r="C3" s="1"/>
      <c r="D3" s="273"/>
      <c r="E3" s="1"/>
      <c r="F3" s="1"/>
      <c r="G3" s="1"/>
      <c r="H3" s="1"/>
      <c r="I3" s="1"/>
      <c r="J3" s="1"/>
      <c r="K3" s="1"/>
      <c r="L3" s="1"/>
      <c r="M3" s="1"/>
      <c r="N3" s="1"/>
      <c r="O3" s="1"/>
      <c r="P3" s="1"/>
      <c r="Q3" s="1"/>
      <c r="R3" s="1"/>
      <c r="S3" s="1"/>
      <c r="T3" s="1"/>
      <c r="U3" s="1"/>
      <c r="V3" s="1"/>
      <c r="W3" s="1"/>
      <c r="X3" s="1"/>
    </row>
    <row r="4" spans="1:25" ht="12.95" customHeight="1">
      <c r="B4" s="274"/>
      <c r="C4" s="1"/>
      <c r="D4" s="273"/>
      <c r="E4" s="1"/>
      <c r="F4" s="1"/>
      <c r="G4" s="1"/>
      <c r="H4" s="1"/>
      <c r="I4" s="1"/>
      <c r="J4" s="1"/>
      <c r="K4" s="1"/>
      <c r="L4" s="1"/>
      <c r="M4" s="1"/>
      <c r="N4" s="1"/>
      <c r="O4" s="1"/>
      <c r="P4" s="1"/>
      <c r="Q4" s="1"/>
      <c r="R4" s="1"/>
      <c r="S4" s="1"/>
      <c r="T4" s="1"/>
      <c r="U4" s="1"/>
      <c r="V4" s="1"/>
      <c r="W4" s="1"/>
      <c r="X4" s="1"/>
    </row>
    <row r="5" spans="1:25" ht="12.95" customHeight="1">
      <c r="B5" s="274"/>
      <c r="C5" s="1"/>
      <c r="D5" s="273"/>
      <c r="E5" s="1"/>
      <c r="F5" s="1"/>
      <c r="G5" s="1"/>
      <c r="H5" s="1"/>
      <c r="I5" s="1"/>
      <c r="J5" s="1"/>
      <c r="K5" s="1"/>
      <c r="L5" s="1"/>
      <c r="M5" s="1"/>
      <c r="N5" s="1"/>
      <c r="O5" s="1"/>
      <c r="P5" s="1"/>
      <c r="Q5" s="1"/>
      <c r="R5" s="1"/>
      <c r="S5" s="1"/>
      <c r="T5" s="1"/>
      <c r="U5" s="1"/>
      <c r="V5" s="1"/>
      <c r="W5" s="1"/>
      <c r="X5" s="1"/>
    </row>
    <row r="6" spans="1:25" ht="15.95" customHeight="1">
      <c r="B6" s="132" t="s">
        <v>205</v>
      </c>
      <c r="C6" s="38"/>
      <c r="D6" s="38"/>
      <c r="E6" s="38"/>
      <c r="F6" s="38"/>
      <c r="G6" s="38"/>
      <c r="H6" s="38"/>
      <c r="I6" s="38"/>
      <c r="J6" s="38"/>
      <c r="K6" s="38"/>
      <c r="L6" s="38"/>
      <c r="M6" s="38"/>
      <c r="N6" s="38"/>
      <c r="O6" s="1"/>
      <c r="P6" s="1"/>
      <c r="Q6" s="1"/>
      <c r="R6" s="1"/>
      <c r="S6" s="1"/>
      <c r="T6" s="1"/>
      <c r="U6" s="1"/>
      <c r="V6" s="1"/>
      <c r="W6" s="1"/>
      <c r="X6" s="1"/>
    </row>
    <row r="7" spans="1:25" ht="15.75">
      <c r="B7" s="132" t="s">
        <v>64</v>
      </c>
      <c r="C7" s="38"/>
      <c r="D7" s="38"/>
      <c r="E7" s="38"/>
      <c r="F7" s="38"/>
      <c r="G7" s="38"/>
      <c r="H7" s="38"/>
      <c r="I7" s="38"/>
      <c r="J7" s="38"/>
      <c r="K7" s="38"/>
      <c r="L7" s="38"/>
      <c r="M7" s="38"/>
      <c r="N7" s="38"/>
      <c r="O7" s="1"/>
      <c r="P7" s="1"/>
      <c r="Q7" s="1"/>
      <c r="R7" s="1"/>
      <c r="S7" s="1"/>
      <c r="T7" s="1"/>
      <c r="U7" s="1"/>
      <c r="V7" s="1"/>
      <c r="W7" s="1"/>
      <c r="X7" s="1"/>
    </row>
    <row r="8" spans="1:25" ht="15.75">
      <c r="B8" s="132" t="s">
        <v>203</v>
      </c>
      <c r="C8" s="38"/>
      <c r="D8" s="38"/>
      <c r="E8" s="38"/>
      <c r="F8" s="38"/>
      <c r="G8" s="38"/>
      <c r="H8" s="38"/>
      <c r="I8" s="38"/>
      <c r="J8" s="38"/>
      <c r="K8" s="38"/>
      <c r="L8" s="38"/>
      <c r="M8" s="38"/>
      <c r="N8" s="38"/>
      <c r="O8" s="1"/>
      <c r="P8" s="1"/>
      <c r="Q8" s="1"/>
      <c r="R8" s="1"/>
      <c r="S8" s="1"/>
      <c r="T8" s="1"/>
      <c r="U8" s="1"/>
      <c r="V8" s="1"/>
      <c r="W8" s="1"/>
      <c r="X8" s="1"/>
    </row>
    <row r="9" spans="1:25" ht="15">
      <c r="B9" s="38"/>
      <c r="C9" s="38"/>
      <c r="D9" s="38"/>
      <c r="E9" s="38"/>
      <c r="F9" s="38"/>
      <c r="G9" s="38"/>
      <c r="H9" s="38"/>
      <c r="I9" s="38"/>
      <c r="J9" s="38"/>
      <c r="K9" s="38"/>
      <c r="L9" s="38"/>
      <c r="M9" s="38"/>
      <c r="N9" s="38"/>
      <c r="O9" s="1"/>
      <c r="P9" s="1"/>
      <c r="Q9" s="1"/>
      <c r="R9" s="1"/>
      <c r="S9" s="1"/>
      <c r="T9" s="1"/>
      <c r="U9" s="1"/>
      <c r="V9" s="1"/>
      <c r="W9" s="1"/>
      <c r="X9" s="1"/>
    </row>
    <row r="10" spans="1:25" ht="15">
      <c r="B10" s="32"/>
      <c r="C10" s="32"/>
      <c r="D10" s="32"/>
      <c r="E10" s="32"/>
      <c r="F10" s="32"/>
      <c r="G10" s="32"/>
      <c r="H10" s="32"/>
      <c r="I10" s="32"/>
      <c r="J10" s="32"/>
      <c r="K10" s="1"/>
      <c r="L10" s="1"/>
      <c r="M10" s="1"/>
      <c r="N10" s="1"/>
      <c r="O10" s="1"/>
      <c r="P10" s="1"/>
      <c r="Q10" s="1"/>
      <c r="R10" s="1"/>
      <c r="S10" s="1"/>
      <c r="T10" s="1"/>
      <c r="U10" s="1"/>
      <c r="V10" s="1"/>
      <c r="W10" s="1"/>
      <c r="X10" s="1"/>
    </row>
    <row r="11" spans="1:25" ht="18" customHeight="1">
      <c r="B11" s="132"/>
      <c r="C11" s="132"/>
      <c r="D11" s="132"/>
      <c r="E11" s="281" t="s">
        <v>177</v>
      </c>
      <c r="F11" s="282"/>
      <c r="G11" s="282"/>
      <c r="H11" s="282"/>
      <c r="I11" s="283"/>
      <c r="J11" s="283"/>
      <c r="K11" s="284" t="s">
        <v>103</v>
      </c>
      <c r="L11" s="280"/>
      <c r="M11" s="280"/>
      <c r="N11" s="1"/>
      <c r="O11" s="1"/>
      <c r="P11" s="1"/>
      <c r="Q11" s="1"/>
      <c r="R11" s="1"/>
      <c r="S11" s="1"/>
      <c r="T11" s="1"/>
      <c r="U11" s="1"/>
      <c r="V11" s="1"/>
      <c r="W11" s="1"/>
      <c r="X11" s="1"/>
    </row>
    <row r="12" spans="1:25" ht="18" customHeight="1">
      <c r="B12" s="322" t="s">
        <v>219</v>
      </c>
      <c r="C12" s="322"/>
      <c r="D12" s="132"/>
      <c r="E12" s="285" t="s">
        <v>60</v>
      </c>
      <c r="F12" s="286"/>
      <c r="G12" s="325" t="s">
        <v>45</v>
      </c>
      <c r="H12" s="326"/>
      <c r="I12" s="132"/>
      <c r="J12" s="132"/>
      <c r="K12" s="285" t="s">
        <v>60</v>
      </c>
      <c r="L12" s="323" t="s">
        <v>45</v>
      </c>
      <c r="M12" s="324"/>
      <c r="N12" s="1"/>
      <c r="O12" s="1"/>
      <c r="P12" s="1"/>
      <c r="Q12" s="1"/>
      <c r="R12" s="1"/>
      <c r="S12" s="1"/>
      <c r="T12" s="1"/>
      <c r="U12" s="1"/>
      <c r="V12" s="1"/>
      <c r="W12" s="1"/>
      <c r="X12" s="1"/>
    </row>
    <row r="13" spans="1:25" ht="18" customHeight="1">
      <c r="A13" s="38"/>
      <c r="B13" s="194" t="s">
        <v>42</v>
      </c>
      <c r="C13" s="275" t="s">
        <v>46</v>
      </c>
      <c r="D13" s="275"/>
      <c r="E13" s="308">
        <v>3.8</v>
      </c>
      <c r="F13" s="309"/>
      <c r="G13" s="308"/>
      <c r="H13" s="308">
        <v>0.6</v>
      </c>
      <c r="I13" s="276"/>
      <c r="J13" s="276"/>
      <c r="K13" s="310">
        <v>2</v>
      </c>
      <c r="L13" s="310"/>
      <c r="M13" s="310">
        <v>0.3</v>
      </c>
      <c r="N13" s="1"/>
      <c r="O13" s="1"/>
      <c r="P13" s="1"/>
      <c r="Q13" s="1"/>
      <c r="R13" s="1"/>
      <c r="S13" s="1"/>
      <c r="T13" s="1"/>
      <c r="U13" s="1"/>
      <c r="V13" s="1"/>
      <c r="W13" s="1"/>
      <c r="X13" s="1"/>
      <c r="Y13" s="37"/>
    </row>
    <row r="14" spans="1:25" ht="18" customHeight="1">
      <c r="A14" s="38"/>
      <c r="B14" s="194" t="s">
        <v>42</v>
      </c>
      <c r="C14" s="275" t="s">
        <v>47</v>
      </c>
      <c r="D14" s="275"/>
      <c r="E14" s="308">
        <v>4.4000000000000004</v>
      </c>
      <c r="F14" s="309"/>
      <c r="G14" s="308"/>
      <c r="H14" s="308">
        <v>0.6</v>
      </c>
      <c r="I14" s="276"/>
      <c r="J14" s="276"/>
      <c r="K14" s="310">
        <v>2.8</v>
      </c>
      <c r="L14" s="310"/>
      <c r="M14" s="310">
        <v>0.4</v>
      </c>
      <c r="N14" s="1"/>
      <c r="O14" s="1"/>
      <c r="P14" s="1"/>
      <c r="Q14" s="1"/>
      <c r="R14" s="1"/>
      <c r="S14" s="1"/>
      <c r="T14" s="1"/>
      <c r="U14" s="1"/>
      <c r="V14" s="1"/>
      <c r="W14" s="1"/>
      <c r="X14" s="1"/>
      <c r="Y14" s="37"/>
    </row>
    <row r="15" spans="1:25" ht="18" customHeight="1">
      <c r="A15" s="38"/>
      <c r="B15" s="194" t="s">
        <v>42</v>
      </c>
      <c r="C15" s="275" t="s">
        <v>48</v>
      </c>
      <c r="D15" s="275"/>
      <c r="E15" s="308">
        <v>5</v>
      </c>
      <c r="F15" s="309"/>
      <c r="G15" s="308"/>
      <c r="H15" s="308">
        <v>0.6</v>
      </c>
      <c r="I15" s="276"/>
      <c r="J15" s="276"/>
      <c r="K15" s="310">
        <v>4.0999999999999996</v>
      </c>
      <c r="L15" s="310"/>
      <c r="M15" s="310">
        <v>0.4</v>
      </c>
      <c r="N15" s="1"/>
      <c r="O15" s="1"/>
      <c r="P15" s="1"/>
      <c r="Q15" s="1"/>
      <c r="R15" s="1"/>
      <c r="S15" s="1"/>
      <c r="T15" s="1"/>
      <c r="U15" s="1"/>
      <c r="V15" s="1"/>
      <c r="W15" s="1"/>
      <c r="X15" s="1"/>
      <c r="Y15" s="37"/>
    </row>
    <row r="16" spans="1:25" ht="18" customHeight="1">
      <c r="A16" s="38"/>
      <c r="B16" s="194" t="s">
        <v>42</v>
      </c>
      <c r="C16" s="275" t="s">
        <v>115</v>
      </c>
      <c r="D16" s="275"/>
      <c r="E16" s="308">
        <v>4.9000000000000004</v>
      </c>
      <c r="F16" s="309"/>
      <c r="G16" s="308"/>
      <c r="H16" s="308">
        <v>0.6</v>
      </c>
      <c r="I16" s="276"/>
      <c r="J16" s="276"/>
      <c r="K16" s="310">
        <v>4.3</v>
      </c>
      <c r="L16" s="310"/>
      <c r="M16" s="310">
        <v>0.5</v>
      </c>
      <c r="N16" s="1"/>
      <c r="O16" s="1"/>
      <c r="P16" s="1"/>
      <c r="Q16" s="1"/>
      <c r="R16" s="1"/>
      <c r="S16" s="1"/>
      <c r="T16" s="1"/>
      <c r="U16" s="1"/>
      <c r="V16" s="1"/>
      <c r="W16" s="1"/>
      <c r="X16" s="1"/>
      <c r="Y16" s="37"/>
    </row>
    <row r="17" spans="2:27" ht="18" customHeight="1">
      <c r="B17" s="194" t="s">
        <v>42</v>
      </c>
      <c r="C17" s="275" t="s">
        <v>170</v>
      </c>
      <c r="D17" s="275"/>
      <c r="E17" s="308">
        <v>6.1</v>
      </c>
      <c r="F17" s="309"/>
      <c r="G17" s="308"/>
      <c r="H17" s="308">
        <v>0.7</v>
      </c>
      <c r="I17" s="276"/>
      <c r="J17" s="276"/>
      <c r="K17" s="310">
        <v>6</v>
      </c>
      <c r="L17" s="310"/>
      <c r="M17" s="310">
        <v>0.7</v>
      </c>
      <c r="N17" s="1"/>
      <c r="O17" s="1"/>
      <c r="P17" s="1"/>
      <c r="Q17" s="1"/>
      <c r="R17" s="1"/>
      <c r="S17" s="1"/>
      <c r="T17" s="1"/>
      <c r="U17" s="1"/>
      <c r="V17" s="1"/>
      <c r="W17" s="1"/>
      <c r="X17" s="1"/>
      <c r="Y17" s="37"/>
    </row>
    <row r="18" spans="2:27" ht="18" customHeight="1">
      <c r="B18" s="194" t="s">
        <v>42</v>
      </c>
      <c r="C18" s="275" t="s">
        <v>166</v>
      </c>
      <c r="D18" s="275"/>
      <c r="E18" s="308">
        <v>4.9000000000000004</v>
      </c>
      <c r="F18" s="308"/>
      <c r="G18" s="308"/>
      <c r="H18" s="308">
        <v>0.6</v>
      </c>
      <c r="I18" s="276"/>
      <c r="J18" s="276"/>
      <c r="K18" s="310">
        <v>4.3</v>
      </c>
      <c r="L18" s="310"/>
      <c r="M18" s="310">
        <v>0.5</v>
      </c>
      <c r="N18" s="1"/>
      <c r="O18" s="1"/>
      <c r="P18" s="1"/>
      <c r="Q18" s="1"/>
      <c r="R18" s="1"/>
      <c r="S18" s="1"/>
      <c r="T18" s="1"/>
      <c r="U18" s="1"/>
      <c r="V18" s="1"/>
      <c r="W18" s="1"/>
      <c r="X18" s="1"/>
      <c r="Y18" s="37"/>
    </row>
    <row r="19" spans="2:27" ht="38.450000000000003" customHeight="1">
      <c r="B19" s="277" t="s">
        <v>204</v>
      </c>
      <c r="C19" s="277"/>
      <c r="D19" s="277"/>
      <c r="E19" s="278"/>
      <c r="F19" s="278"/>
      <c r="G19" s="278"/>
      <c r="H19" s="278"/>
      <c r="I19" s="278"/>
      <c r="J19" s="278"/>
      <c r="K19" s="278"/>
      <c r="L19" s="278"/>
      <c r="M19" s="278"/>
      <c r="N19" s="1"/>
      <c r="O19" s="1"/>
      <c r="P19" s="1"/>
      <c r="Q19" s="1"/>
      <c r="S19" s="1"/>
      <c r="T19" s="1"/>
      <c r="U19" s="1"/>
      <c r="V19" s="1"/>
      <c r="W19" s="1"/>
      <c r="X19" s="1"/>
      <c r="Y19" s="1"/>
      <c r="Z19" s="1"/>
      <c r="AA19" s="1"/>
    </row>
    <row r="20" spans="2:27" ht="12.95" customHeight="1">
      <c r="B20" s="277"/>
      <c r="C20" s="277"/>
      <c r="D20" s="277"/>
      <c r="E20" s="278"/>
      <c r="F20" s="278"/>
      <c r="G20" s="278"/>
      <c r="H20" s="278"/>
      <c r="I20" s="278"/>
      <c r="J20" s="278"/>
      <c r="K20" s="278"/>
      <c r="L20" s="278"/>
      <c r="M20" s="278"/>
      <c r="N20" s="1"/>
      <c r="O20" s="1"/>
      <c r="P20" s="1"/>
      <c r="Q20" s="1"/>
      <c r="S20" s="1"/>
      <c r="T20" s="1"/>
      <c r="U20" s="1"/>
      <c r="V20" s="1"/>
      <c r="W20" s="1"/>
      <c r="X20" s="1"/>
      <c r="Y20" s="1"/>
      <c r="Z20" s="1"/>
      <c r="AA20" s="1"/>
    </row>
    <row r="21" spans="2:27" ht="15.75">
      <c r="B21" s="132"/>
      <c r="C21" s="132"/>
      <c r="D21" s="132"/>
      <c r="E21" s="295" t="s">
        <v>180</v>
      </c>
      <c r="F21" s="296"/>
      <c r="G21" s="296"/>
      <c r="H21" s="296"/>
      <c r="I21" s="296"/>
      <c r="J21" s="296"/>
      <c r="K21" s="297" t="s">
        <v>179</v>
      </c>
      <c r="L21" s="298"/>
      <c r="M21" s="298"/>
      <c r="N21" s="282"/>
      <c r="O21" s="297" t="s">
        <v>176</v>
      </c>
      <c r="P21" s="296"/>
      <c r="Q21" s="296"/>
      <c r="S21" s="62"/>
      <c r="T21" s="1"/>
      <c r="U21" s="1"/>
      <c r="V21" s="1"/>
      <c r="W21" s="1"/>
      <c r="X21" s="1"/>
      <c r="Y21" s="1"/>
      <c r="Z21" s="1"/>
      <c r="AA21" s="1"/>
    </row>
    <row r="22" spans="2:27" ht="15.75">
      <c r="B22" s="104"/>
      <c r="C22" s="104"/>
      <c r="D22" s="132"/>
      <c r="E22" s="287" t="s">
        <v>60</v>
      </c>
      <c r="F22" s="288"/>
      <c r="G22" s="320" t="s">
        <v>45</v>
      </c>
      <c r="H22" s="321"/>
      <c r="I22" s="289"/>
      <c r="J22" s="289"/>
      <c r="K22" s="287" t="s">
        <v>60</v>
      </c>
      <c r="L22" s="320" t="s">
        <v>45</v>
      </c>
      <c r="M22" s="321"/>
      <c r="N22" s="279"/>
      <c r="O22" s="287" t="s">
        <v>60</v>
      </c>
      <c r="P22" s="320" t="s">
        <v>45</v>
      </c>
      <c r="Q22" s="321"/>
      <c r="S22" s="62"/>
      <c r="T22" s="1"/>
      <c r="U22" s="1"/>
      <c r="V22" s="1"/>
      <c r="W22" s="1"/>
      <c r="X22" s="1"/>
      <c r="Y22" s="1"/>
      <c r="Z22" s="1"/>
      <c r="AA22" s="1"/>
    </row>
    <row r="23" spans="2:27" ht="15.75">
      <c r="B23" s="194" t="s">
        <v>42</v>
      </c>
      <c r="C23" s="275" t="s">
        <v>46</v>
      </c>
      <c r="D23" s="275"/>
      <c r="E23" s="310">
        <v>5.4</v>
      </c>
      <c r="F23" s="310"/>
      <c r="G23" s="310"/>
      <c r="H23" s="310" t="s">
        <v>215</v>
      </c>
      <c r="I23" s="189"/>
      <c r="J23" s="276"/>
      <c r="K23" s="310">
        <v>6.5</v>
      </c>
      <c r="L23" s="310"/>
      <c r="M23" s="310">
        <v>0.7</v>
      </c>
      <c r="N23" s="132"/>
      <c r="O23" s="310">
        <v>10</v>
      </c>
      <c r="P23" s="310"/>
      <c r="Q23" s="310">
        <v>0.9</v>
      </c>
      <c r="S23" s="37"/>
      <c r="T23" s="1"/>
      <c r="U23" s="1"/>
      <c r="V23" s="1"/>
      <c r="W23" s="1"/>
      <c r="X23" s="1"/>
      <c r="Y23" s="1"/>
      <c r="Z23" s="1"/>
      <c r="AA23" s="1"/>
    </row>
    <row r="24" spans="2:27" ht="15.75">
      <c r="B24" s="194" t="s">
        <v>42</v>
      </c>
      <c r="C24" s="275" t="s">
        <v>47</v>
      </c>
      <c r="D24" s="275"/>
      <c r="E24" s="310">
        <v>5.6</v>
      </c>
      <c r="F24" s="310"/>
      <c r="G24" s="310"/>
      <c r="H24" s="310">
        <v>0.7</v>
      </c>
      <c r="I24" s="189"/>
      <c r="J24" s="276"/>
      <c r="K24" s="310">
        <v>6.3</v>
      </c>
      <c r="L24" s="310"/>
      <c r="M24" s="310">
        <v>0.8</v>
      </c>
      <c r="N24" s="132"/>
      <c r="O24" s="310">
        <v>13.3</v>
      </c>
      <c r="P24" s="310"/>
      <c r="Q24" s="310">
        <v>1.2</v>
      </c>
      <c r="S24" s="37"/>
      <c r="T24" s="1"/>
      <c r="U24" s="1"/>
      <c r="V24" s="1"/>
      <c r="W24" s="1"/>
      <c r="X24" s="1"/>
      <c r="Y24" s="1"/>
      <c r="Z24" s="1"/>
      <c r="AA24" s="1"/>
    </row>
    <row r="25" spans="2:27" ht="15.75">
      <c r="B25" s="194" t="s">
        <v>42</v>
      </c>
      <c r="C25" s="275" t="s">
        <v>48</v>
      </c>
      <c r="D25" s="275"/>
      <c r="E25" s="310">
        <v>5.6</v>
      </c>
      <c r="F25" s="310"/>
      <c r="G25" s="310"/>
      <c r="H25" s="310">
        <v>0.7</v>
      </c>
      <c r="I25" s="189"/>
      <c r="J25" s="276"/>
      <c r="K25" s="310">
        <v>6.4</v>
      </c>
      <c r="L25" s="310"/>
      <c r="M25" s="310">
        <v>0.8</v>
      </c>
      <c r="N25" s="132"/>
      <c r="O25" s="310">
        <v>8.6</v>
      </c>
      <c r="P25" s="310"/>
      <c r="Q25" s="310">
        <v>1</v>
      </c>
      <c r="S25" s="37"/>
      <c r="T25" s="1"/>
      <c r="U25" s="1"/>
      <c r="V25" s="1"/>
      <c r="W25" s="1"/>
      <c r="X25" s="1"/>
      <c r="Y25" s="1"/>
      <c r="Z25" s="1"/>
      <c r="AA25" s="1"/>
    </row>
    <row r="26" spans="2:27" ht="15.75">
      <c r="B26" s="194" t="s">
        <v>42</v>
      </c>
      <c r="C26" s="275" t="s">
        <v>115</v>
      </c>
      <c r="D26" s="275"/>
      <c r="E26" s="310">
        <v>5.3</v>
      </c>
      <c r="F26" s="310"/>
      <c r="G26" s="310"/>
      <c r="H26" s="310">
        <v>0.7</v>
      </c>
      <c r="I26" s="189"/>
      <c r="J26" s="276"/>
      <c r="K26" s="310">
        <v>5.8</v>
      </c>
      <c r="L26" s="310"/>
      <c r="M26" s="310">
        <v>0.8</v>
      </c>
      <c r="N26" s="132"/>
      <c r="O26" s="310">
        <v>7.1</v>
      </c>
      <c r="P26" s="310"/>
      <c r="Q26" s="310">
        <v>1</v>
      </c>
      <c r="S26" s="37"/>
      <c r="T26" s="1"/>
      <c r="U26" s="1"/>
      <c r="V26" s="1"/>
      <c r="W26" s="1"/>
      <c r="X26" s="1"/>
      <c r="Y26" s="1"/>
      <c r="Z26" s="1"/>
      <c r="AA26" s="1"/>
    </row>
    <row r="27" spans="2:27" ht="15.75">
      <c r="B27" s="194" t="s">
        <v>42</v>
      </c>
      <c r="C27" s="275" t="s">
        <v>170</v>
      </c>
      <c r="D27" s="275"/>
      <c r="E27" s="310">
        <v>6.4</v>
      </c>
      <c r="F27" s="310"/>
      <c r="G27" s="310"/>
      <c r="H27" s="310">
        <v>0.8</v>
      </c>
      <c r="I27" s="189"/>
      <c r="J27" s="276"/>
      <c r="K27" s="310">
        <v>6.4</v>
      </c>
      <c r="L27" s="310"/>
      <c r="M27" s="310">
        <v>0.9</v>
      </c>
      <c r="N27" s="132"/>
      <c r="O27" s="310">
        <v>6.4</v>
      </c>
      <c r="P27" s="310"/>
      <c r="Q27" s="310">
        <v>0.9</v>
      </c>
      <c r="S27" s="37"/>
      <c r="T27" s="1"/>
      <c r="U27" s="1"/>
      <c r="V27" s="1"/>
      <c r="W27" s="1"/>
      <c r="X27" s="1"/>
      <c r="Y27" s="1"/>
      <c r="Z27" s="1"/>
      <c r="AA27" s="1"/>
    </row>
    <row r="28" spans="2:27" ht="15.75">
      <c r="B28" s="104"/>
      <c r="C28" s="275" t="s">
        <v>166</v>
      </c>
      <c r="D28" s="275"/>
      <c r="E28" s="310">
        <v>5.6</v>
      </c>
      <c r="F28" s="310"/>
      <c r="G28" s="310"/>
      <c r="H28" s="310">
        <v>0.7</v>
      </c>
      <c r="I28" s="189"/>
      <c r="J28" s="276"/>
      <c r="K28" s="310">
        <v>6.1</v>
      </c>
      <c r="L28" s="310"/>
      <c r="M28" s="310">
        <v>0.8</v>
      </c>
      <c r="N28" s="132"/>
      <c r="O28" s="310">
        <v>7.1</v>
      </c>
      <c r="P28" s="310"/>
      <c r="Q28" s="310">
        <v>1</v>
      </c>
      <c r="S28" s="37"/>
      <c r="T28" s="1"/>
      <c r="U28" s="1"/>
      <c r="V28" s="1"/>
      <c r="W28" s="1"/>
      <c r="X28" s="1"/>
      <c r="Y28" s="1"/>
      <c r="Z28" s="1"/>
      <c r="AA28" s="1"/>
    </row>
    <row r="29" spans="2:27" ht="15.75">
      <c r="B29" s="291"/>
      <c r="C29" s="279"/>
      <c r="D29" s="279"/>
      <c r="E29" s="290"/>
      <c r="F29" s="292"/>
      <c r="G29" s="290"/>
      <c r="H29" s="290"/>
      <c r="I29" s="293"/>
      <c r="J29" s="289"/>
      <c r="K29" s="294"/>
      <c r="L29" s="290"/>
      <c r="M29" s="290"/>
      <c r="N29" s="279"/>
      <c r="O29" s="294"/>
      <c r="P29" s="290"/>
      <c r="Q29" s="290"/>
      <c r="S29" s="37"/>
      <c r="T29" s="1"/>
      <c r="U29" s="1"/>
      <c r="V29" s="1"/>
      <c r="W29" s="1"/>
      <c r="X29" s="1"/>
      <c r="Y29" s="1"/>
      <c r="Z29" s="1"/>
      <c r="AA29" s="1"/>
    </row>
    <row r="30" spans="2:27" ht="15.75">
      <c r="B30" s="244" t="s">
        <v>158</v>
      </c>
      <c r="C30" s="96"/>
      <c r="D30" s="96"/>
      <c r="E30" s="132"/>
      <c r="F30" s="132"/>
      <c r="G30" s="132"/>
      <c r="H30" s="132"/>
      <c r="I30" s="132"/>
      <c r="J30" s="132"/>
      <c r="K30" s="132"/>
      <c r="L30" s="132"/>
      <c r="M30" s="132"/>
      <c r="N30" s="132"/>
      <c r="O30" s="132"/>
      <c r="P30" s="132"/>
      <c r="Q30" s="132"/>
      <c r="S30" s="1"/>
      <c r="T30" s="1"/>
      <c r="U30" s="1"/>
      <c r="V30" s="1"/>
      <c r="W30" s="1"/>
      <c r="X30" s="1"/>
      <c r="Y30" s="1"/>
      <c r="Z30" s="1"/>
      <c r="AA30" s="1"/>
    </row>
    <row r="31" spans="2:27" ht="15.75">
      <c r="B31" s="194" t="s">
        <v>42</v>
      </c>
      <c r="C31" s="132" t="s">
        <v>144</v>
      </c>
      <c r="D31" s="132"/>
      <c r="E31" s="132"/>
      <c r="F31" s="132"/>
      <c r="G31" s="132"/>
      <c r="H31" s="132"/>
      <c r="I31" s="132"/>
      <c r="J31" s="132"/>
      <c r="K31" s="132"/>
      <c r="L31" s="132"/>
      <c r="M31" s="132"/>
      <c r="N31" s="132"/>
      <c r="O31" s="132"/>
      <c r="P31" s="132"/>
      <c r="Q31" s="132"/>
      <c r="S31" s="1"/>
      <c r="T31" s="1"/>
      <c r="U31" s="1"/>
      <c r="V31" s="1"/>
      <c r="W31" s="1"/>
      <c r="X31" s="1"/>
    </row>
    <row r="32" spans="2:27" ht="15">
      <c r="J32" s="1"/>
      <c r="K32" s="1"/>
      <c r="L32" s="1"/>
      <c r="M32" s="1"/>
      <c r="N32" s="1"/>
      <c r="O32" s="1"/>
      <c r="P32" s="1"/>
      <c r="Q32" s="1"/>
      <c r="R32" s="1"/>
      <c r="S32" s="1"/>
      <c r="T32" s="1"/>
      <c r="U32" s="1"/>
    </row>
    <row r="33" spans="2:21" ht="15">
      <c r="B33" s="1"/>
      <c r="C33" s="1"/>
      <c r="D33" s="1"/>
      <c r="E33" s="1"/>
      <c r="F33" s="1"/>
      <c r="G33" s="1"/>
      <c r="H33" s="1"/>
      <c r="I33" s="1"/>
      <c r="J33" s="1"/>
      <c r="K33" s="1"/>
      <c r="L33" s="1"/>
      <c r="M33" s="1"/>
      <c r="N33" s="1"/>
      <c r="O33" s="1"/>
      <c r="P33" s="1"/>
      <c r="Q33" s="1"/>
      <c r="R33" s="1"/>
      <c r="S33" s="1"/>
      <c r="T33" s="1"/>
      <c r="U33" s="1"/>
    </row>
    <row r="34" spans="2:21" ht="15">
      <c r="B34" s="1"/>
      <c r="C34" s="1"/>
      <c r="D34" s="1"/>
      <c r="E34" s="1"/>
      <c r="F34" s="1"/>
      <c r="G34" s="1"/>
      <c r="H34" s="1"/>
      <c r="I34" s="1"/>
      <c r="J34" s="1"/>
      <c r="K34" s="1"/>
      <c r="L34" s="1"/>
      <c r="M34" s="1"/>
      <c r="N34" s="1"/>
      <c r="O34" s="1"/>
      <c r="P34" s="1"/>
      <c r="Q34" s="1"/>
      <c r="R34" s="1"/>
      <c r="S34" s="1"/>
      <c r="T34" s="1"/>
      <c r="U34" s="1"/>
    </row>
    <row r="35" spans="2:21" ht="15">
      <c r="B35" s="1"/>
      <c r="C35" s="1"/>
      <c r="D35" s="1"/>
      <c r="E35" s="1"/>
      <c r="F35" s="1"/>
      <c r="G35" s="1"/>
      <c r="H35" s="1"/>
      <c r="I35" s="1"/>
      <c r="J35" s="1"/>
      <c r="K35" s="1"/>
      <c r="L35" s="1"/>
      <c r="M35" s="1"/>
      <c r="N35" s="1"/>
      <c r="O35" s="1"/>
      <c r="P35" s="1"/>
      <c r="Q35" s="1"/>
      <c r="R35" s="1"/>
      <c r="S35" s="1"/>
      <c r="T35" s="1"/>
      <c r="U35" s="1"/>
    </row>
    <row r="36" spans="2:21" ht="15">
      <c r="B36" s="1"/>
      <c r="C36" s="1"/>
      <c r="D36" s="1"/>
      <c r="E36" s="1"/>
      <c r="F36" s="1"/>
      <c r="G36" s="1"/>
      <c r="H36" s="1"/>
      <c r="I36" s="1"/>
      <c r="J36" s="1"/>
      <c r="K36" s="1"/>
      <c r="L36" s="1"/>
      <c r="M36" s="1"/>
      <c r="N36" s="1"/>
      <c r="O36" s="1"/>
      <c r="P36" s="1"/>
      <c r="Q36" s="1"/>
      <c r="R36" s="1"/>
      <c r="S36" s="1"/>
      <c r="T36" s="1"/>
      <c r="U36" s="1"/>
    </row>
    <row r="37" spans="2:21" ht="15">
      <c r="B37" s="1"/>
      <c r="C37" s="1"/>
      <c r="D37" s="1"/>
      <c r="E37" s="1"/>
      <c r="F37" s="1"/>
      <c r="G37" s="1"/>
      <c r="H37" s="1"/>
      <c r="I37" s="1"/>
      <c r="J37" s="1"/>
      <c r="K37" s="1"/>
      <c r="L37" s="1"/>
      <c r="M37" s="1"/>
      <c r="N37" s="1"/>
      <c r="O37" s="1"/>
      <c r="P37" s="1"/>
      <c r="Q37" s="1"/>
      <c r="R37" s="1"/>
      <c r="S37" s="1"/>
      <c r="T37" s="1"/>
      <c r="U37" s="1"/>
    </row>
    <row r="38" spans="2:21" ht="15">
      <c r="B38" s="1"/>
      <c r="C38" s="1"/>
      <c r="D38" s="1"/>
      <c r="E38" s="1"/>
      <c r="F38" s="1"/>
      <c r="G38" s="1"/>
      <c r="H38" s="1"/>
      <c r="I38" s="1"/>
      <c r="J38" s="1"/>
      <c r="K38" s="1"/>
      <c r="L38" s="1"/>
      <c r="M38" s="1"/>
      <c r="N38" s="1"/>
      <c r="O38" s="1"/>
      <c r="P38" s="1"/>
      <c r="Q38" s="1"/>
      <c r="R38" s="1"/>
      <c r="S38" s="1"/>
      <c r="T38" s="1"/>
      <c r="U38" s="1"/>
    </row>
    <row r="39" spans="2:21" ht="15">
      <c r="B39" s="1"/>
      <c r="C39" s="1"/>
      <c r="D39" s="1"/>
      <c r="E39" s="1"/>
      <c r="F39" s="1"/>
      <c r="G39" s="1"/>
      <c r="H39" s="1"/>
      <c r="I39" s="1"/>
      <c r="J39" s="1"/>
      <c r="K39" s="1"/>
      <c r="L39" s="1"/>
      <c r="M39" s="1"/>
      <c r="N39" s="1"/>
      <c r="O39" s="1"/>
      <c r="P39" s="1"/>
      <c r="Q39" s="1"/>
      <c r="R39" s="1"/>
      <c r="S39" s="1"/>
      <c r="T39" s="1"/>
      <c r="U39" s="1"/>
    </row>
    <row r="40" spans="2:21" ht="15">
      <c r="B40" s="1"/>
      <c r="C40" s="1"/>
      <c r="D40" s="1"/>
      <c r="E40" s="1"/>
      <c r="F40" s="1"/>
      <c r="G40" s="1"/>
      <c r="H40" s="1"/>
      <c r="I40" s="1"/>
      <c r="J40" s="1"/>
      <c r="K40" s="1"/>
      <c r="L40" s="1"/>
      <c r="M40" s="1"/>
      <c r="N40" s="1"/>
      <c r="O40" s="1"/>
      <c r="P40" s="1"/>
      <c r="Q40" s="1"/>
      <c r="R40" s="1"/>
      <c r="S40" s="1"/>
      <c r="T40" s="1"/>
      <c r="U40" s="1"/>
    </row>
    <row r="41" spans="2:21" ht="15">
      <c r="B41" s="1"/>
      <c r="C41" s="1"/>
      <c r="D41" s="1"/>
      <c r="E41" s="1"/>
      <c r="F41" s="1"/>
      <c r="G41" s="1"/>
      <c r="H41" s="1"/>
      <c r="I41" s="1"/>
      <c r="J41" s="1"/>
      <c r="K41" s="1"/>
      <c r="L41" s="1"/>
      <c r="M41" s="1"/>
      <c r="N41" s="1"/>
      <c r="O41" s="1"/>
      <c r="P41" s="1"/>
      <c r="Q41" s="1"/>
      <c r="R41" s="1"/>
      <c r="S41" s="1"/>
      <c r="T41" s="1"/>
      <c r="U41" s="1"/>
    </row>
    <row r="42" spans="2:21" ht="15">
      <c r="B42" s="1"/>
      <c r="C42" s="1"/>
      <c r="D42" s="1"/>
      <c r="E42" s="1"/>
      <c r="F42" s="1"/>
      <c r="G42" s="1"/>
      <c r="H42" s="1"/>
      <c r="I42" s="1"/>
      <c r="J42" s="1"/>
      <c r="K42" s="1"/>
      <c r="L42" s="1"/>
      <c r="M42" s="1"/>
      <c r="N42" s="1"/>
      <c r="O42" s="1"/>
      <c r="P42" s="1"/>
      <c r="Q42" s="1"/>
      <c r="R42" s="1"/>
      <c r="S42" s="1"/>
      <c r="T42" s="1"/>
      <c r="U42" s="1"/>
    </row>
    <row r="43" spans="2:21" ht="15">
      <c r="B43" s="1"/>
      <c r="C43" s="1"/>
      <c r="D43" s="1"/>
      <c r="E43" s="1"/>
      <c r="F43" s="1"/>
      <c r="G43" s="1"/>
      <c r="H43" s="1"/>
      <c r="I43" s="1"/>
      <c r="J43" s="1"/>
      <c r="K43" s="1"/>
      <c r="L43" s="1"/>
      <c r="M43" s="1"/>
      <c r="N43" s="1"/>
      <c r="O43" s="1"/>
      <c r="P43" s="1"/>
      <c r="Q43" s="1"/>
      <c r="R43" s="1"/>
      <c r="S43" s="1"/>
      <c r="T43" s="1"/>
      <c r="U43" s="1"/>
    </row>
    <row r="44" spans="2:21" ht="15">
      <c r="B44" s="1"/>
      <c r="C44" s="1"/>
      <c r="D44" s="1"/>
      <c r="E44" s="1"/>
      <c r="F44" s="1"/>
      <c r="G44" s="1"/>
      <c r="H44" s="1"/>
      <c r="I44" s="1"/>
      <c r="J44" s="1"/>
      <c r="K44" s="1"/>
      <c r="L44" s="1"/>
      <c r="M44" s="1"/>
      <c r="N44" s="1"/>
      <c r="O44" s="1"/>
      <c r="P44" s="1"/>
      <c r="Q44" s="1"/>
      <c r="R44" s="1"/>
      <c r="S44" s="1"/>
      <c r="T44" s="1"/>
      <c r="U44" s="1"/>
    </row>
    <row r="45" spans="2:21" ht="15">
      <c r="B45" s="1"/>
      <c r="C45" s="1"/>
      <c r="D45" s="1"/>
      <c r="E45" s="1"/>
      <c r="F45" s="1"/>
      <c r="G45" s="1"/>
      <c r="H45" s="1"/>
      <c r="I45" s="1"/>
      <c r="J45" s="1"/>
      <c r="K45" s="1"/>
      <c r="L45" s="1"/>
      <c r="M45" s="1"/>
      <c r="N45" s="1"/>
      <c r="O45" s="1"/>
      <c r="P45" s="1"/>
      <c r="Q45" s="1"/>
      <c r="R45" s="1"/>
      <c r="S45" s="1"/>
      <c r="T45" s="1"/>
      <c r="U45" s="1"/>
    </row>
    <row r="46" spans="2:21" ht="15">
      <c r="B46" s="1"/>
      <c r="C46" s="1"/>
      <c r="D46" s="1"/>
      <c r="E46" s="1"/>
      <c r="F46" s="1"/>
      <c r="G46" s="1"/>
      <c r="H46" s="1"/>
      <c r="I46" s="1"/>
      <c r="J46" s="1"/>
      <c r="K46" s="1"/>
      <c r="L46" s="1"/>
      <c r="M46" s="1"/>
      <c r="N46" s="1"/>
      <c r="O46" s="1"/>
      <c r="P46" s="1"/>
      <c r="Q46" s="1"/>
      <c r="R46" s="1"/>
      <c r="S46" s="1"/>
      <c r="T46" s="1"/>
      <c r="U46" s="1"/>
    </row>
    <row r="47" spans="2:21" ht="15">
      <c r="B47" s="1"/>
      <c r="C47" s="1"/>
      <c r="D47" s="1"/>
      <c r="E47" s="1"/>
      <c r="F47" s="1"/>
      <c r="G47" s="1"/>
      <c r="H47" s="1"/>
      <c r="I47" s="1"/>
      <c r="J47" s="1"/>
      <c r="K47" s="1"/>
      <c r="L47" s="1"/>
      <c r="M47" s="1"/>
      <c r="N47" s="1"/>
      <c r="O47" s="1"/>
      <c r="P47" s="1"/>
      <c r="Q47" s="1"/>
      <c r="R47" s="1"/>
      <c r="S47" s="1"/>
      <c r="T47" s="1"/>
      <c r="U47" s="1"/>
    </row>
    <row r="48" spans="2:21" ht="15">
      <c r="B48" s="1"/>
      <c r="C48" s="1"/>
      <c r="D48" s="1"/>
      <c r="E48" s="1"/>
      <c r="F48" s="1"/>
      <c r="G48" s="1"/>
      <c r="H48" s="1"/>
      <c r="I48" s="1"/>
      <c r="J48" s="1"/>
      <c r="K48" s="1"/>
      <c r="L48" s="1"/>
      <c r="M48" s="1"/>
      <c r="N48" s="1"/>
      <c r="O48" s="1"/>
      <c r="P48" s="1"/>
      <c r="Q48" s="1"/>
      <c r="R48" s="1"/>
      <c r="S48" s="1"/>
      <c r="T48" s="1"/>
      <c r="U48" s="1"/>
    </row>
    <row r="49" spans="2:21" ht="15">
      <c r="B49" s="1"/>
      <c r="C49" s="1"/>
      <c r="D49" s="1"/>
      <c r="E49" s="1"/>
      <c r="F49" s="1"/>
      <c r="G49" s="1"/>
      <c r="H49" s="1"/>
      <c r="I49" s="1"/>
      <c r="J49" s="1"/>
      <c r="K49" s="1"/>
      <c r="L49" s="1"/>
      <c r="M49" s="1"/>
      <c r="N49" s="1"/>
      <c r="O49" s="1"/>
      <c r="P49" s="1"/>
      <c r="Q49" s="1"/>
      <c r="R49" s="1"/>
      <c r="S49" s="1"/>
      <c r="T49" s="1"/>
      <c r="U49" s="1"/>
    </row>
    <row r="50" spans="2:21" ht="15">
      <c r="B50" s="1"/>
      <c r="C50" s="1"/>
      <c r="D50" s="1"/>
      <c r="E50" s="1"/>
      <c r="F50" s="1"/>
      <c r="G50" s="1"/>
      <c r="H50" s="1"/>
      <c r="I50" s="1"/>
      <c r="J50" s="1"/>
      <c r="K50" s="1"/>
      <c r="L50" s="1"/>
      <c r="M50" s="1"/>
      <c r="N50" s="1"/>
      <c r="O50" s="1"/>
      <c r="P50" s="1"/>
      <c r="Q50" s="1"/>
      <c r="R50" s="1"/>
      <c r="S50" s="1"/>
      <c r="T50" s="1"/>
      <c r="U50" s="1"/>
    </row>
    <row r="51" spans="2:21" ht="15">
      <c r="B51" s="1"/>
      <c r="C51" s="1"/>
      <c r="D51" s="1"/>
      <c r="E51" s="1"/>
      <c r="F51" s="1"/>
      <c r="G51" s="1"/>
      <c r="H51" s="1"/>
      <c r="I51" s="1"/>
      <c r="J51" s="1"/>
      <c r="K51" s="1"/>
      <c r="L51" s="1"/>
      <c r="M51" s="1"/>
      <c r="N51" s="1"/>
      <c r="O51" s="1"/>
      <c r="P51" s="1"/>
      <c r="Q51" s="1"/>
      <c r="R51" s="1"/>
      <c r="S51" s="1"/>
      <c r="T51" s="1"/>
      <c r="U51" s="1"/>
    </row>
    <row r="52" spans="2:21" ht="15">
      <c r="B52" s="1"/>
      <c r="C52" s="1"/>
      <c r="D52" s="1"/>
      <c r="E52" s="1"/>
      <c r="F52" s="1"/>
      <c r="G52" s="1"/>
      <c r="H52" s="1"/>
      <c r="I52" s="1"/>
      <c r="J52" s="1"/>
      <c r="K52" s="1"/>
      <c r="L52" s="1"/>
      <c r="M52" s="1"/>
      <c r="N52" s="1"/>
      <c r="O52" s="1"/>
      <c r="P52" s="1"/>
      <c r="Q52" s="1"/>
      <c r="R52" s="1"/>
      <c r="S52" s="1"/>
      <c r="T52" s="1"/>
      <c r="U52" s="1"/>
    </row>
    <row r="53" spans="2:21" ht="15">
      <c r="B53" s="1"/>
      <c r="C53" s="1"/>
      <c r="D53" s="1"/>
      <c r="E53" s="1"/>
      <c r="F53" s="1"/>
      <c r="G53" s="1"/>
      <c r="H53" s="1"/>
      <c r="I53" s="1"/>
      <c r="J53" s="1"/>
      <c r="K53" s="1"/>
      <c r="L53" s="1"/>
      <c r="M53" s="1"/>
      <c r="N53" s="1"/>
      <c r="O53" s="1"/>
      <c r="P53" s="1"/>
      <c r="Q53" s="1"/>
      <c r="R53" s="1"/>
      <c r="S53" s="1"/>
      <c r="T53" s="1"/>
      <c r="U53" s="1"/>
    </row>
    <row r="54" spans="2:21" ht="15">
      <c r="B54" s="1"/>
      <c r="C54" s="1"/>
      <c r="D54" s="1"/>
      <c r="E54" s="1"/>
      <c r="F54" s="1"/>
      <c r="G54" s="1"/>
      <c r="H54" s="1"/>
      <c r="I54" s="1"/>
      <c r="J54" s="1"/>
      <c r="K54" s="1"/>
      <c r="L54" s="1"/>
      <c r="M54" s="1"/>
      <c r="N54" s="1"/>
      <c r="O54" s="1"/>
      <c r="P54" s="1"/>
      <c r="Q54" s="1"/>
      <c r="R54" s="1"/>
      <c r="S54" s="1"/>
      <c r="T54" s="1"/>
      <c r="U54" s="1"/>
    </row>
    <row r="55" spans="2:21" ht="15">
      <c r="B55" s="1"/>
      <c r="C55" s="1"/>
      <c r="D55" s="1"/>
      <c r="E55" s="1"/>
      <c r="F55" s="1"/>
      <c r="G55" s="1"/>
      <c r="H55" s="1"/>
      <c r="I55" s="1"/>
      <c r="J55" s="1"/>
      <c r="K55" s="1"/>
      <c r="L55" s="1"/>
      <c r="M55" s="1"/>
      <c r="N55" s="1"/>
      <c r="O55" s="1"/>
      <c r="P55" s="1"/>
      <c r="Q55" s="1"/>
      <c r="R55" s="1"/>
      <c r="S55" s="1"/>
      <c r="T55" s="1"/>
      <c r="U55" s="1"/>
    </row>
    <row r="56" spans="2:21" ht="15">
      <c r="B56" s="1"/>
      <c r="C56" s="1"/>
      <c r="D56" s="1"/>
      <c r="E56" s="1"/>
      <c r="F56" s="1"/>
      <c r="G56" s="1"/>
      <c r="H56" s="1"/>
      <c r="I56" s="1"/>
      <c r="J56" s="1"/>
      <c r="K56" s="1"/>
      <c r="L56" s="1"/>
      <c r="M56" s="1"/>
      <c r="N56" s="1"/>
      <c r="O56" s="1"/>
      <c r="P56" s="1"/>
      <c r="Q56" s="1"/>
      <c r="R56" s="1"/>
      <c r="S56" s="1"/>
      <c r="T56" s="1"/>
      <c r="U56" s="1"/>
    </row>
    <row r="57" spans="2:21" ht="15">
      <c r="B57" s="1"/>
      <c r="C57" s="1"/>
      <c r="D57" s="1"/>
      <c r="E57" s="1"/>
      <c r="F57" s="1"/>
      <c r="G57" s="1"/>
      <c r="H57" s="1"/>
      <c r="I57" s="1"/>
      <c r="J57" s="1"/>
      <c r="K57" s="1"/>
      <c r="L57" s="1"/>
      <c r="M57" s="1"/>
      <c r="N57" s="1"/>
      <c r="O57" s="1"/>
      <c r="P57" s="1"/>
      <c r="Q57" s="1"/>
      <c r="R57" s="1"/>
      <c r="S57" s="1"/>
      <c r="T57" s="1"/>
      <c r="U57" s="1"/>
    </row>
    <row r="58" spans="2:21" ht="15">
      <c r="B58" s="1"/>
      <c r="C58" s="1"/>
      <c r="D58" s="1"/>
      <c r="E58" s="1"/>
      <c r="F58" s="1"/>
      <c r="G58" s="1"/>
      <c r="H58" s="1"/>
      <c r="I58" s="1"/>
      <c r="J58" s="1"/>
      <c r="K58" s="1"/>
      <c r="L58" s="1"/>
      <c r="M58" s="1"/>
      <c r="N58" s="1"/>
      <c r="O58" s="1"/>
      <c r="P58" s="1"/>
      <c r="Q58" s="1"/>
      <c r="R58" s="1"/>
      <c r="S58" s="1"/>
      <c r="T58" s="1"/>
      <c r="U58" s="1"/>
    </row>
    <row r="59" spans="2:21" ht="15">
      <c r="B59" s="1"/>
      <c r="C59" s="1"/>
      <c r="D59" s="1"/>
      <c r="E59" s="1"/>
      <c r="F59" s="1"/>
      <c r="G59" s="1"/>
      <c r="H59" s="1"/>
      <c r="I59" s="1"/>
      <c r="J59" s="1"/>
      <c r="K59" s="1"/>
      <c r="L59" s="1"/>
      <c r="M59" s="1"/>
      <c r="N59" s="1"/>
      <c r="O59" s="1"/>
      <c r="P59" s="1"/>
      <c r="Q59" s="1"/>
      <c r="R59" s="1"/>
      <c r="S59" s="1"/>
      <c r="T59" s="1"/>
      <c r="U59" s="1"/>
    </row>
    <row r="60" spans="2:21" ht="15">
      <c r="B60" s="1"/>
      <c r="C60" s="1"/>
      <c r="D60" s="1"/>
      <c r="E60" s="1"/>
      <c r="F60" s="1"/>
      <c r="G60" s="1"/>
      <c r="H60" s="1"/>
      <c r="I60" s="1"/>
      <c r="J60" s="1"/>
      <c r="K60" s="1"/>
      <c r="L60" s="1"/>
      <c r="M60" s="1"/>
      <c r="N60" s="1"/>
      <c r="O60" s="1"/>
      <c r="P60" s="1"/>
      <c r="Q60" s="1"/>
      <c r="R60" s="1"/>
      <c r="S60" s="1"/>
      <c r="T60" s="1"/>
      <c r="U60" s="1"/>
    </row>
    <row r="61" spans="2:21" ht="15">
      <c r="B61" s="1"/>
      <c r="C61" s="1"/>
      <c r="D61" s="1"/>
      <c r="E61" s="1"/>
      <c r="F61" s="1"/>
      <c r="G61" s="1"/>
      <c r="H61" s="1"/>
      <c r="I61" s="1"/>
      <c r="J61" s="1"/>
      <c r="K61" s="1"/>
      <c r="L61" s="1"/>
      <c r="M61" s="1"/>
      <c r="N61" s="1"/>
      <c r="O61" s="1"/>
      <c r="P61" s="1"/>
      <c r="Q61" s="1"/>
      <c r="R61" s="1"/>
      <c r="S61" s="1"/>
      <c r="T61" s="1"/>
      <c r="U61" s="1"/>
    </row>
    <row r="62" spans="2:21" ht="15">
      <c r="B62" s="1"/>
      <c r="C62" s="1"/>
      <c r="D62" s="1"/>
      <c r="E62" s="1"/>
      <c r="F62" s="1"/>
      <c r="G62" s="1"/>
      <c r="H62" s="1"/>
      <c r="I62" s="1"/>
      <c r="J62" s="1"/>
      <c r="K62" s="1"/>
      <c r="L62" s="1"/>
      <c r="M62" s="1"/>
      <c r="N62" s="1"/>
      <c r="O62" s="1"/>
      <c r="P62" s="1"/>
      <c r="Q62" s="1"/>
      <c r="R62" s="1"/>
      <c r="S62" s="1"/>
      <c r="T62" s="1"/>
      <c r="U62" s="1"/>
    </row>
    <row r="63" spans="2:21" ht="15">
      <c r="B63" s="1"/>
      <c r="C63" s="1"/>
      <c r="D63" s="1"/>
      <c r="E63" s="1"/>
      <c r="F63" s="1"/>
      <c r="G63" s="1"/>
      <c r="H63" s="1"/>
      <c r="I63" s="1"/>
      <c r="J63" s="1"/>
      <c r="K63" s="1"/>
      <c r="L63" s="1"/>
      <c r="M63" s="1"/>
      <c r="N63" s="1"/>
      <c r="O63" s="1"/>
      <c r="P63" s="1"/>
      <c r="Q63" s="1"/>
      <c r="R63" s="1"/>
      <c r="S63" s="1"/>
      <c r="T63" s="1"/>
      <c r="U63" s="1"/>
    </row>
    <row r="64" spans="2:21" ht="15">
      <c r="B64" s="1"/>
      <c r="C64" s="1"/>
      <c r="D64" s="1"/>
      <c r="E64" s="1"/>
      <c r="F64" s="1"/>
      <c r="G64" s="1"/>
      <c r="H64" s="1"/>
      <c r="I64" s="1"/>
      <c r="J64" s="1"/>
      <c r="K64" s="1"/>
      <c r="L64" s="1"/>
      <c r="M64" s="1"/>
      <c r="N64" s="1"/>
      <c r="O64" s="1"/>
      <c r="P64" s="1"/>
      <c r="Q64" s="1"/>
      <c r="R64" s="1"/>
      <c r="S64" s="1"/>
      <c r="T64" s="1"/>
      <c r="U64" s="1"/>
    </row>
    <row r="65" spans="2:21" ht="15">
      <c r="B65" s="1"/>
      <c r="C65" s="1"/>
      <c r="D65" s="1"/>
      <c r="E65" s="1"/>
      <c r="F65" s="1"/>
      <c r="G65" s="1"/>
      <c r="H65" s="1"/>
      <c r="I65" s="1"/>
      <c r="J65" s="1"/>
      <c r="K65" s="1"/>
      <c r="L65" s="1"/>
      <c r="M65" s="1"/>
      <c r="N65" s="1"/>
      <c r="O65" s="1"/>
      <c r="P65" s="1"/>
      <c r="Q65" s="1"/>
      <c r="R65" s="1"/>
      <c r="S65" s="1"/>
      <c r="T65" s="1"/>
      <c r="U65" s="1"/>
    </row>
    <row r="66" spans="2:21" ht="15">
      <c r="B66" s="1"/>
      <c r="C66" s="1"/>
      <c r="D66" s="1"/>
      <c r="E66" s="1"/>
      <c r="F66" s="1"/>
      <c r="G66" s="1"/>
      <c r="H66" s="1"/>
      <c r="I66" s="1"/>
      <c r="J66" s="1"/>
      <c r="K66" s="1"/>
      <c r="L66" s="1"/>
      <c r="M66" s="1"/>
      <c r="N66" s="1"/>
      <c r="O66" s="1"/>
      <c r="P66" s="1"/>
      <c r="Q66" s="1"/>
      <c r="R66" s="1"/>
      <c r="S66" s="1"/>
      <c r="T66" s="1"/>
      <c r="U66" s="1"/>
    </row>
    <row r="67" spans="2:21" ht="15">
      <c r="B67" s="1"/>
      <c r="C67" s="1"/>
      <c r="D67" s="1"/>
      <c r="E67" s="1"/>
      <c r="F67" s="1"/>
      <c r="G67" s="1"/>
      <c r="H67" s="1"/>
      <c r="I67" s="1"/>
      <c r="J67" s="1"/>
      <c r="K67" s="1"/>
      <c r="L67" s="1"/>
      <c r="M67" s="1"/>
      <c r="N67" s="1"/>
      <c r="O67" s="1"/>
      <c r="P67" s="1"/>
      <c r="Q67" s="1"/>
      <c r="R67" s="1"/>
      <c r="S67" s="1"/>
      <c r="T67" s="1"/>
      <c r="U67" s="1"/>
    </row>
    <row r="68" spans="2:21" ht="15">
      <c r="B68" s="1"/>
      <c r="C68" s="1"/>
      <c r="D68" s="1"/>
      <c r="E68" s="1"/>
      <c r="F68" s="1"/>
      <c r="G68" s="1"/>
      <c r="H68" s="1"/>
      <c r="I68" s="1"/>
      <c r="J68" s="1"/>
      <c r="K68" s="1"/>
      <c r="L68" s="1"/>
      <c r="M68" s="1"/>
      <c r="N68" s="1"/>
      <c r="O68" s="1"/>
      <c r="P68" s="1"/>
      <c r="Q68" s="1"/>
      <c r="R68" s="1"/>
      <c r="S68" s="1"/>
      <c r="T68" s="1"/>
      <c r="U68" s="1"/>
    </row>
    <row r="69" spans="2:21" ht="15">
      <c r="B69" s="1"/>
      <c r="C69" s="1"/>
      <c r="D69" s="1"/>
      <c r="E69" s="1"/>
      <c r="F69" s="1"/>
      <c r="G69" s="1"/>
      <c r="H69" s="1"/>
      <c r="I69" s="1"/>
      <c r="J69" s="1"/>
      <c r="K69" s="1"/>
      <c r="L69" s="1"/>
      <c r="M69" s="1"/>
      <c r="N69" s="1"/>
      <c r="O69" s="1"/>
      <c r="P69" s="1"/>
      <c r="Q69" s="1"/>
      <c r="R69" s="1"/>
      <c r="S69" s="1"/>
      <c r="T69" s="1"/>
      <c r="U69" s="1"/>
    </row>
    <row r="70" spans="2:21" ht="15">
      <c r="B70" s="1"/>
      <c r="C70" s="1"/>
      <c r="D70" s="1"/>
      <c r="E70" s="1"/>
      <c r="F70" s="1"/>
      <c r="G70" s="1"/>
      <c r="H70" s="1"/>
      <c r="I70" s="1"/>
      <c r="J70" s="1"/>
      <c r="K70" s="1"/>
      <c r="L70" s="1"/>
      <c r="M70" s="1"/>
      <c r="N70" s="1"/>
      <c r="O70" s="1"/>
      <c r="P70" s="1"/>
      <c r="Q70" s="1"/>
      <c r="R70" s="1"/>
      <c r="S70" s="1"/>
      <c r="T70" s="1"/>
      <c r="U70" s="1"/>
    </row>
    <row r="71" spans="2:21" ht="15">
      <c r="B71" s="1"/>
      <c r="C71" s="1"/>
      <c r="D71" s="1"/>
      <c r="E71" s="1"/>
      <c r="F71" s="1"/>
      <c r="G71" s="1"/>
      <c r="H71" s="1"/>
      <c r="I71" s="1"/>
      <c r="J71" s="1"/>
      <c r="K71" s="1"/>
      <c r="L71" s="1"/>
      <c r="M71" s="1"/>
      <c r="N71" s="1"/>
      <c r="O71" s="1"/>
      <c r="P71" s="1"/>
      <c r="Q71" s="1"/>
      <c r="R71" s="1"/>
      <c r="S71" s="1"/>
      <c r="T71" s="1"/>
      <c r="U71" s="1"/>
    </row>
    <row r="72" spans="2:21" ht="15">
      <c r="B72" s="1"/>
      <c r="C72" s="1"/>
      <c r="D72" s="1"/>
      <c r="E72" s="1"/>
      <c r="F72" s="1"/>
      <c r="G72" s="1"/>
      <c r="H72" s="1"/>
      <c r="I72" s="1"/>
      <c r="J72" s="1"/>
      <c r="K72" s="1"/>
      <c r="L72" s="1"/>
      <c r="M72" s="1"/>
      <c r="N72" s="1"/>
      <c r="O72" s="1"/>
      <c r="P72" s="1"/>
      <c r="Q72" s="1"/>
      <c r="R72" s="1"/>
      <c r="S72" s="1"/>
      <c r="T72" s="1"/>
      <c r="U72" s="1"/>
    </row>
    <row r="73" spans="2:21" ht="15">
      <c r="B73" s="1"/>
      <c r="C73" s="1"/>
      <c r="D73" s="1"/>
      <c r="E73" s="1"/>
      <c r="F73" s="1"/>
      <c r="G73" s="1"/>
      <c r="H73" s="1"/>
      <c r="I73" s="1"/>
      <c r="J73" s="1"/>
      <c r="K73" s="1"/>
      <c r="L73" s="1"/>
      <c r="M73" s="1"/>
      <c r="N73" s="1"/>
      <c r="O73" s="1"/>
      <c r="P73" s="1"/>
      <c r="Q73" s="1"/>
      <c r="R73" s="1"/>
      <c r="S73" s="1"/>
      <c r="T73" s="1"/>
      <c r="U73" s="1"/>
    </row>
    <row r="74" spans="2:21" ht="15">
      <c r="B74" s="1"/>
      <c r="C74" s="1"/>
      <c r="D74" s="1"/>
      <c r="E74" s="1"/>
      <c r="F74" s="1"/>
      <c r="G74" s="1"/>
      <c r="H74" s="1"/>
      <c r="I74" s="1"/>
      <c r="J74" s="1"/>
      <c r="K74" s="1"/>
      <c r="L74" s="1"/>
      <c r="M74" s="1"/>
      <c r="N74" s="1"/>
      <c r="O74" s="1"/>
      <c r="P74" s="1"/>
      <c r="Q74" s="1"/>
      <c r="R74" s="1"/>
      <c r="S74" s="1"/>
      <c r="T74" s="1"/>
      <c r="U74" s="1"/>
    </row>
    <row r="75" spans="2:21" ht="15">
      <c r="B75" s="1"/>
      <c r="C75" s="1"/>
      <c r="D75" s="1"/>
      <c r="E75" s="1"/>
      <c r="F75" s="1"/>
      <c r="G75" s="1"/>
      <c r="H75" s="1"/>
      <c r="I75" s="1"/>
      <c r="J75" s="1"/>
      <c r="K75" s="1"/>
      <c r="L75" s="1"/>
      <c r="M75" s="1"/>
      <c r="N75" s="1"/>
      <c r="O75" s="1"/>
      <c r="P75" s="1"/>
      <c r="Q75" s="1"/>
      <c r="R75" s="1"/>
      <c r="S75" s="1"/>
      <c r="T75" s="1"/>
      <c r="U75" s="1"/>
    </row>
    <row r="76" spans="2:21" ht="15">
      <c r="B76" s="1"/>
      <c r="C76" s="1"/>
      <c r="D76" s="1"/>
      <c r="E76" s="1"/>
      <c r="F76" s="1"/>
      <c r="G76" s="1"/>
      <c r="H76" s="1"/>
      <c r="I76" s="1"/>
      <c r="J76" s="1"/>
      <c r="K76" s="1"/>
      <c r="L76" s="1"/>
      <c r="M76" s="1"/>
      <c r="N76" s="1"/>
      <c r="O76" s="1"/>
      <c r="P76" s="1"/>
      <c r="Q76" s="1"/>
      <c r="R76" s="1"/>
      <c r="S76" s="1"/>
      <c r="T76" s="1"/>
      <c r="U76" s="1"/>
    </row>
    <row r="77" spans="2:21" ht="15">
      <c r="B77" s="1"/>
      <c r="C77" s="1"/>
      <c r="D77" s="1"/>
      <c r="E77" s="1"/>
      <c r="F77" s="1"/>
      <c r="G77" s="1"/>
      <c r="H77" s="1"/>
      <c r="I77" s="1"/>
      <c r="J77" s="1"/>
      <c r="K77" s="1"/>
      <c r="L77" s="1"/>
      <c r="M77" s="1"/>
      <c r="N77" s="1"/>
      <c r="O77" s="1"/>
      <c r="P77" s="1"/>
      <c r="Q77" s="1"/>
      <c r="R77" s="1"/>
      <c r="S77" s="1"/>
      <c r="T77" s="1"/>
      <c r="U77" s="1"/>
    </row>
    <row r="78" spans="2:21" ht="15">
      <c r="B78" s="1"/>
      <c r="C78" s="1"/>
      <c r="D78" s="1"/>
      <c r="E78" s="1"/>
      <c r="F78" s="1"/>
      <c r="G78" s="1"/>
      <c r="H78" s="1"/>
      <c r="I78" s="1"/>
      <c r="J78" s="1"/>
      <c r="K78" s="1"/>
      <c r="L78" s="1"/>
      <c r="M78" s="1"/>
      <c r="N78" s="1"/>
      <c r="O78" s="1"/>
      <c r="P78" s="1"/>
      <c r="Q78" s="1"/>
      <c r="R78" s="1"/>
      <c r="S78" s="1"/>
      <c r="T78" s="1"/>
      <c r="U78" s="1"/>
    </row>
    <row r="79" spans="2:21" ht="15">
      <c r="B79" s="1"/>
      <c r="C79" s="1"/>
      <c r="D79" s="1"/>
      <c r="E79" s="1"/>
      <c r="F79" s="1"/>
      <c r="G79" s="1"/>
      <c r="H79" s="1"/>
      <c r="I79" s="1"/>
      <c r="J79" s="1"/>
      <c r="K79" s="1"/>
      <c r="L79" s="1"/>
      <c r="M79" s="1"/>
      <c r="N79" s="1"/>
      <c r="O79" s="1"/>
      <c r="P79" s="1"/>
      <c r="Q79" s="1"/>
      <c r="R79" s="1"/>
      <c r="S79" s="1"/>
      <c r="T79" s="1"/>
      <c r="U79" s="1"/>
    </row>
    <row r="80" spans="2:21" ht="15">
      <c r="B80" s="1"/>
      <c r="C80" s="1"/>
      <c r="D80" s="1"/>
      <c r="E80" s="1"/>
      <c r="F80" s="1"/>
      <c r="G80" s="1"/>
      <c r="H80" s="1"/>
      <c r="I80" s="1"/>
      <c r="J80" s="1"/>
      <c r="K80" s="1"/>
      <c r="L80" s="1"/>
      <c r="M80" s="1"/>
      <c r="N80" s="1"/>
      <c r="O80" s="1"/>
      <c r="P80" s="1"/>
      <c r="Q80" s="1"/>
      <c r="R80" s="1"/>
      <c r="S80" s="1"/>
      <c r="T80" s="1"/>
      <c r="U80" s="1"/>
    </row>
    <row r="81" spans="2:21" ht="15">
      <c r="B81" s="1"/>
      <c r="C81" s="1"/>
      <c r="D81" s="1"/>
      <c r="E81" s="1"/>
      <c r="F81" s="1"/>
      <c r="G81" s="1"/>
      <c r="H81" s="1"/>
      <c r="I81" s="1"/>
      <c r="J81" s="1"/>
      <c r="K81" s="1"/>
      <c r="L81" s="1"/>
      <c r="M81" s="1"/>
      <c r="N81" s="1"/>
      <c r="O81" s="1"/>
      <c r="P81" s="1"/>
      <c r="Q81" s="1"/>
      <c r="R81" s="1"/>
      <c r="S81" s="1"/>
      <c r="T81" s="1"/>
      <c r="U81" s="1"/>
    </row>
    <row r="82" spans="2:21" ht="15">
      <c r="B82" s="1"/>
      <c r="C82" s="1"/>
      <c r="D82" s="1"/>
      <c r="E82" s="1"/>
      <c r="F82" s="1"/>
      <c r="G82" s="1"/>
      <c r="H82" s="1"/>
      <c r="I82" s="1"/>
      <c r="J82" s="1"/>
      <c r="K82" s="1"/>
      <c r="L82" s="1"/>
      <c r="M82" s="1"/>
      <c r="N82" s="1"/>
      <c r="O82" s="1"/>
      <c r="P82" s="1"/>
      <c r="Q82" s="1"/>
      <c r="R82" s="1"/>
      <c r="S82" s="1"/>
      <c r="T82" s="1"/>
      <c r="U82" s="1"/>
    </row>
    <row r="83" spans="2:21" ht="15">
      <c r="B83" s="1"/>
      <c r="C83" s="1"/>
      <c r="D83" s="1"/>
      <c r="E83" s="1"/>
      <c r="F83" s="1"/>
      <c r="G83" s="1"/>
      <c r="H83" s="1"/>
      <c r="I83" s="1"/>
      <c r="J83" s="1"/>
      <c r="K83" s="1"/>
      <c r="L83" s="1"/>
      <c r="M83" s="1"/>
      <c r="N83" s="1"/>
      <c r="O83" s="1"/>
      <c r="P83" s="1"/>
      <c r="Q83" s="1"/>
      <c r="R83" s="1"/>
      <c r="S83" s="1"/>
      <c r="T83" s="1"/>
      <c r="U83" s="1"/>
    </row>
    <row r="84" spans="2:21" ht="15">
      <c r="B84" s="1"/>
      <c r="C84" s="1"/>
      <c r="D84" s="1"/>
      <c r="E84" s="1"/>
      <c r="F84" s="1"/>
      <c r="G84" s="1"/>
      <c r="H84" s="1"/>
      <c r="I84" s="1"/>
      <c r="J84" s="1"/>
      <c r="K84" s="1"/>
      <c r="L84" s="1"/>
      <c r="M84" s="1"/>
      <c r="N84" s="1"/>
      <c r="O84" s="1"/>
      <c r="P84" s="1"/>
      <c r="Q84" s="1"/>
      <c r="R84" s="1"/>
      <c r="S84" s="1"/>
      <c r="T84" s="1"/>
      <c r="U84" s="1"/>
    </row>
    <row r="85" spans="2:21" ht="15">
      <c r="B85" s="1"/>
      <c r="C85" s="1"/>
      <c r="D85" s="1"/>
      <c r="E85" s="1"/>
      <c r="F85" s="1"/>
      <c r="G85" s="1"/>
      <c r="H85" s="1"/>
      <c r="I85" s="1"/>
      <c r="J85" s="1"/>
      <c r="K85" s="1"/>
      <c r="L85" s="1"/>
      <c r="M85" s="1"/>
      <c r="N85" s="1"/>
      <c r="O85" s="1"/>
      <c r="P85" s="1"/>
      <c r="Q85" s="1"/>
      <c r="R85" s="1"/>
      <c r="S85" s="1"/>
      <c r="T85" s="1"/>
      <c r="U85" s="1"/>
    </row>
  </sheetData>
  <sheetProtection algorithmName="SHA-512" hashValue="KyK/TWbT+QQMgvrXX50pvyB2ZO0LE58oI5LFj1ZqYV2vpKxNMAOhegbKAoEf8UzcVA7rp1VvToh00T5WwsB4Jg==" saltValue="hwE3Bt63s4XKMggZ/mOTnw==" spinCount="100000" sheet="1" selectLockedCells="1" selectUnlockedCells="1"/>
  <mergeCells count="6">
    <mergeCell ref="P22:Q22"/>
    <mergeCell ref="B12:C12"/>
    <mergeCell ref="L12:M12"/>
    <mergeCell ref="G12:H12"/>
    <mergeCell ref="L22:M22"/>
    <mergeCell ref="G22:H22"/>
  </mergeCells>
  <phoneticPr fontId="9" type="noConversion"/>
  <pageMargins left="0.78740157480314965" right="0.78740157480314965" top="0.98425196850393704" bottom="0.98425196850393704" header="0.51181102362204722" footer="0.51181102362204722"/>
  <pageSetup paperSize="9" scale="75" orientation="landscape" r:id="rId1"/>
  <headerFooter alignWithMargins="0"/>
  <rowBreaks count="1" manualBreakCount="1">
    <brk id="20"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indexed="41"/>
    <pageSetUpPr autoPageBreaks="0"/>
  </sheetPr>
  <dimension ref="A1:AG226"/>
  <sheetViews>
    <sheetView showGridLines="0" showRowColHeaders="0" showZeros="0" showOutlineSymbols="0" zoomScaleNormal="100" zoomScaleSheetLayoutView="96" workbookViewId="0">
      <selection activeCell="C15" sqref="C15:L18"/>
    </sheetView>
  </sheetViews>
  <sheetFormatPr defaultColWidth="8.85546875" defaultRowHeight="12.75"/>
  <cols>
    <col min="1" max="1" width="4.7109375" customWidth="1"/>
    <col min="2" max="2" width="9.7109375" customWidth="1"/>
    <col min="3" max="7" width="12.42578125" bestFit="1" customWidth="1"/>
    <col min="8" max="8" width="10" customWidth="1"/>
    <col min="9" max="9" width="9.7109375" customWidth="1"/>
    <col min="10" max="10" width="12.42578125" bestFit="1" customWidth="1"/>
    <col min="11" max="11" width="18.28515625" bestFit="1" customWidth="1"/>
    <col min="12" max="12" width="12.28515625" bestFit="1" customWidth="1"/>
    <col min="13" max="13" width="19.85546875" customWidth="1"/>
    <col min="14" max="14" width="8" customWidth="1"/>
    <col min="15" max="15" width="11.28515625" customWidth="1"/>
    <col min="16" max="16" width="10.5703125" customWidth="1"/>
    <col min="17" max="17" width="9" bestFit="1" customWidth="1"/>
    <col min="18" max="18" width="16" customWidth="1"/>
    <col min="19" max="20" width="9" bestFit="1" customWidth="1"/>
  </cols>
  <sheetData>
    <row r="1" spans="2:22" ht="150" customHeight="1">
      <c r="B1" s="69" t="s">
        <v>150</v>
      </c>
      <c r="C1" s="1"/>
      <c r="D1" s="1"/>
      <c r="E1" s="1"/>
      <c r="F1" s="1"/>
      <c r="G1" s="1"/>
      <c r="H1" s="1"/>
      <c r="I1" s="1"/>
      <c r="J1" s="1"/>
      <c r="K1" s="1"/>
      <c r="L1" s="1"/>
      <c r="M1" s="1"/>
      <c r="N1" s="1"/>
      <c r="O1" s="1"/>
      <c r="P1" s="1"/>
      <c r="Q1" s="1"/>
      <c r="R1" s="1"/>
      <c r="S1" s="1"/>
      <c r="T1" s="1"/>
      <c r="U1" s="1"/>
      <c r="V1" s="1"/>
    </row>
    <row r="2" spans="2:22" ht="12.95" customHeight="1">
      <c r="B2" s="69"/>
      <c r="C2" s="1"/>
      <c r="D2" s="1"/>
      <c r="E2" s="1"/>
      <c r="F2" s="1"/>
      <c r="G2" s="1"/>
      <c r="H2" s="1"/>
      <c r="I2" s="1"/>
      <c r="J2" s="1"/>
      <c r="K2" s="1"/>
      <c r="L2" s="1"/>
      <c r="M2" s="1"/>
      <c r="N2" s="1"/>
      <c r="O2" s="1"/>
      <c r="P2" s="1"/>
      <c r="Q2" s="1"/>
      <c r="R2" s="1"/>
      <c r="S2" s="1"/>
      <c r="T2" s="1"/>
      <c r="U2" s="1"/>
      <c r="V2" s="1"/>
    </row>
    <row r="3" spans="2:22" ht="12.95" customHeight="1">
      <c r="B3" s="69"/>
      <c r="C3" s="1"/>
      <c r="D3" s="1"/>
      <c r="E3" s="1"/>
      <c r="F3" s="1"/>
      <c r="G3" s="1"/>
      <c r="H3" s="1"/>
      <c r="I3" s="1"/>
      <c r="J3" s="1"/>
      <c r="K3" s="1"/>
      <c r="L3" s="1"/>
      <c r="M3" s="1"/>
      <c r="N3" s="1"/>
      <c r="O3" s="1"/>
      <c r="P3" s="1"/>
      <c r="Q3" s="1"/>
      <c r="R3" s="1"/>
      <c r="S3" s="1"/>
      <c r="T3" s="1"/>
      <c r="U3" s="1"/>
      <c r="V3" s="1"/>
    </row>
    <row r="4" spans="2:22" ht="12.95" customHeight="1">
      <c r="B4" s="1"/>
      <c r="C4" s="1"/>
      <c r="D4" s="1"/>
      <c r="E4" s="1"/>
      <c r="F4" s="1"/>
      <c r="G4" s="1"/>
      <c r="H4" s="1"/>
      <c r="I4" s="1"/>
      <c r="J4" s="1"/>
      <c r="K4" s="1"/>
      <c r="L4" s="1"/>
      <c r="M4" s="1"/>
      <c r="N4" s="1"/>
      <c r="O4" s="1"/>
      <c r="P4" s="318"/>
      <c r="Q4" s="1"/>
      <c r="R4" s="1"/>
      <c r="S4" s="1"/>
      <c r="T4" s="1"/>
      <c r="U4" s="1"/>
      <c r="V4" s="1"/>
    </row>
    <row r="5" spans="2:22" ht="15.75">
      <c r="B5" s="2"/>
      <c r="C5" s="1"/>
      <c r="D5" s="2"/>
      <c r="E5" s="327" t="s">
        <v>161</v>
      </c>
      <c r="F5" s="328"/>
      <c r="G5" s="328"/>
      <c r="H5" s="329"/>
      <c r="I5" s="329"/>
      <c r="J5" s="311">
        <v>5</v>
      </c>
      <c r="K5" s="5"/>
      <c r="L5" s="1"/>
      <c r="M5" s="1"/>
      <c r="N5" s="1"/>
      <c r="O5" s="1"/>
      <c r="P5" s="1"/>
      <c r="Q5" s="1"/>
      <c r="R5" s="1"/>
      <c r="S5" s="1"/>
      <c r="T5" s="1"/>
      <c r="U5" s="1"/>
      <c r="V5" s="1"/>
    </row>
    <row r="6" spans="2:22" ht="15">
      <c r="B6" s="1"/>
      <c r="C6" s="1"/>
      <c r="D6" s="1"/>
      <c r="E6" s="72"/>
      <c r="F6" s="344"/>
      <c r="G6" s="345"/>
      <c r="H6" s="345"/>
      <c r="I6" s="345"/>
      <c r="J6" s="143"/>
      <c r="K6" s="1"/>
      <c r="L6" s="1"/>
      <c r="M6" s="1"/>
      <c r="N6" s="1"/>
      <c r="O6" s="1"/>
      <c r="P6" s="1"/>
      <c r="Q6" s="1"/>
      <c r="R6" s="1"/>
      <c r="S6" s="1"/>
      <c r="T6" s="1"/>
      <c r="U6" s="1"/>
      <c r="V6" s="1"/>
    </row>
    <row r="7" spans="2:22" ht="15">
      <c r="B7" s="1"/>
      <c r="C7" s="1"/>
      <c r="D7" s="1"/>
      <c r="E7" s="141" t="s">
        <v>162</v>
      </c>
      <c r="F7" s="142"/>
      <c r="G7" s="142"/>
      <c r="H7" s="33"/>
      <c r="I7" s="303"/>
      <c r="J7" s="311">
        <v>0.6</v>
      </c>
      <c r="K7" s="5"/>
      <c r="L7" s="1"/>
      <c r="M7" s="1"/>
      <c r="N7" s="1"/>
      <c r="O7" s="1"/>
      <c r="P7" s="1"/>
      <c r="Q7" s="1"/>
      <c r="R7" s="1"/>
      <c r="S7" s="1"/>
      <c r="T7" s="1"/>
      <c r="U7" s="1"/>
      <c r="V7" s="1"/>
    </row>
    <row r="8" spans="2:22" ht="15">
      <c r="B8" s="1"/>
      <c r="C8" s="1"/>
      <c r="D8" s="1"/>
      <c r="E8" s="3"/>
      <c r="F8" s="4"/>
      <c r="G8" s="4"/>
      <c r="H8" s="6"/>
      <c r="I8" s="299"/>
      <c r="J8" s="1"/>
      <c r="K8" s="1"/>
      <c r="L8" s="1"/>
      <c r="M8" s="1"/>
      <c r="N8" s="1"/>
      <c r="O8" s="1"/>
      <c r="P8" s="1"/>
      <c r="Q8" s="1"/>
      <c r="R8" s="1"/>
      <c r="S8" s="1"/>
      <c r="T8" s="1"/>
      <c r="U8" s="1"/>
      <c r="V8" s="1"/>
    </row>
    <row r="9" spans="2:22" ht="15">
      <c r="B9" s="1"/>
      <c r="C9" s="1"/>
      <c r="D9" s="1"/>
      <c r="E9" s="1"/>
      <c r="F9" s="1"/>
      <c r="G9" s="1"/>
      <c r="H9" s="1"/>
      <c r="I9" s="1"/>
      <c r="J9" s="1"/>
      <c r="K9" s="1"/>
      <c r="L9" s="1"/>
      <c r="M9" s="1"/>
      <c r="N9" s="1"/>
      <c r="O9" s="1"/>
      <c r="P9" s="1"/>
      <c r="Q9" s="1"/>
      <c r="R9" s="1"/>
      <c r="S9" s="1"/>
      <c r="T9" s="1"/>
      <c r="U9" s="1"/>
      <c r="V9" s="1"/>
    </row>
    <row r="10" spans="2:22" ht="18" customHeight="1">
      <c r="B10" s="145" t="s">
        <v>1</v>
      </c>
      <c r="C10" s="145"/>
      <c r="D10" s="145"/>
      <c r="E10" s="146"/>
      <c r="F10" s="147"/>
      <c r="G10" s="147"/>
      <c r="H10" s="145" t="s">
        <v>116</v>
      </c>
      <c r="I10" s="346" t="s">
        <v>168</v>
      </c>
      <c r="J10" s="347"/>
      <c r="K10" s="347"/>
      <c r="L10" s="147"/>
      <c r="M10" s="1"/>
      <c r="N10" s="1"/>
      <c r="O10" s="1"/>
      <c r="P10" s="1"/>
      <c r="Q10" s="1"/>
      <c r="R10" s="1"/>
      <c r="S10" s="1"/>
      <c r="T10" s="1"/>
      <c r="U10" s="1"/>
      <c r="V10" s="1"/>
    </row>
    <row r="11" spans="2:22" ht="18" customHeight="1">
      <c r="B11" s="148" t="s">
        <v>99</v>
      </c>
      <c r="C11" s="145"/>
      <c r="D11" s="145"/>
      <c r="E11" s="146"/>
      <c r="F11" s="147"/>
      <c r="G11" s="147"/>
      <c r="H11" s="145"/>
      <c r="I11" s="149"/>
      <c r="J11" s="150"/>
      <c r="K11" s="150"/>
      <c r="L11" s="147"/>
      <c r="M11" s="1"/>
      <c r="N11" s="1"/>
      <c r="O11" s="1"/>
      <c r="P11" s="1"/>
      <c r="Q11" s="1"/>
      <c r="R11" s="1"/>
      <c r="S11" s="1"/>
      <c r="T11" s="1"/>
      <c r="U11" s="1"/>
      <c r="V11" s="1"/>
    </row>
    <row r="12" spans="2:22" ht="18" customHeight="1">
      <c r="B12" s="140"/>
      <c r="C12" s="147"/>
      <c r="D12" s="147"/>
      <c r="E12" s="147"/>
      <c r="F12" s="147"/>
      <c r="G12" s="147"/>
      <c r="H12" s="147"/>
      <c r="I12" s="147"/>
      <c r="J12" s="147"/>
      <c r="K12" s="147"/>
      <c r="L12" s="147"/>
      <c r="M12" s="1"/>
      <c r="N12" s="1"/>
      <c r="O12" s="1"/>
      <c r="P12" s="1"/>
      <c r="Q12" s="1"/>
      <c r="R12" s="1"/>
      <c r="S12" s="1"/>
      <c r="T12" s="1"/>
      <c r="U12" s="1"/>
      <c r="V12" s="1"/>
    </row>
    <row r="13" spans="2:22" ht="18" customHeight="1">
      <c r="B13" s="132"/>
      <c r="C13" s="151" t="s">
        <v>3</v>
      </c>
      <c r="D13" s="152"/>
      <c r="E13" s="152"/>
      <c r="F13" s="152"/>
      <c r="G13" s="152"/>
      <c r="H13" s="151" t="s">
        <v>4</v>
      </c>
      <c r="I13" s="152"/>
      <c r="J13" s="152"/>
      <c r="K13" s="152"/>
      <c r="L13" s="153"/>
      <c r="M13" s="1"/>
      <c r="N13" s="1"/>
      <c r="O13" s="1"/>
      <c r="P13" s="1"/>
      <c r="Q13" s="1"/>
      <c r="R13" s="1"/>
      <c r="S13" s="1"/>
      <c r="T13" s="1"/>
      <c r="U13" s="1"/>
      <c r="V13" s="1"/>
    </row>
    <row r="14" spans="2:22" ht="18" customHeight="1">
      <c r="B14" s="132"/>
      <c r="C14" s="312" t="s">
        <v>5</v>
      </c>
      <c r="D14" s="313" t="s">
        <v>6</v>
      </c>
      <c r="E14" s="313" t="s">
        <v>7</v>
      </c>
      <c r="F14" s="313" t="s">
        <v>165</v>
      </c>
      <c r="G14" s="313" t="s">
        <v>9</v>
      </c>
      <c r="H14" s="312" t="s">
        <v>5</v>
      </c>
      <c r="I14" s="313" t="s">
        <v>6</v>
      </c>
      <c r="J14" s="313" t="s">
        <v>7</v>
      </c>
      <c r="K14" s="313" t="s">
        <v>165</v>
      </c>
      <c r="L14" s="314" t="s">
        <v>9</v>
      </c>
      <c r="M14" s="1"/>
      <c r="N14" s="1"/>
      <c r="O14" s="1"/>
      <c r="P14" s="1"/>
      <c r="Q14" s="1"/>
      <c r="R14" s="1"/>
      <c r="S14" s="1"/>
      <c r="T14" s="1"/>
      <c r="U14" s="1"/>
      <c r="V14" s="1"/>
    </row>
    <row r="15" spans="2:22" ht="18" customHeight="1">
      <c r="B15" s="157" t="s">
        <v>10</v>
      </c>
      <c r="C15" s="315">
        <v>0.18135892884811625</v>
      </c>
      <c r="D15" s="316">
        <v>0.41038794461022926</v>
      </c>
      <c r="E15" s="316">
        <v>0.39541826172778471</v>
      </c>
      <c r="F15" s="316">
        <v>0.35780065839867314</v>
      </c>
      <c r="G15" s="316">
        <v>0.76154455464143278</v>
      </c>
      <c r="H15" s="316">
        <v>7.286507544868806E-2</v>
      </c>
      <c r="I15" s="316">
        <v>6.0350563205750218E-3</v>
      </c>
      <c r="J15" s="316">
        <v>8.9107606573290199E-2</v>
      </c>
      <c r="K15" s="316">
        <v>0.13430606360326947</v>
      </c>
      <c r="L15" s="316">
        <v>0.208727909261924</v>
      </c>
      <c r="M15" s="60">
        <v>0</v>
      </c>
      <c r="N15" s="1"/>
      <c r="O15" s="1"/>
      <c r="P15" s="1"/>
      <c r="Q15" s="1"/>
      <c r="R15" s="1"/>
      <c r="S15" s="1"/>
      <c r="T15" s="1"/>
      <c r="U15" s="1"/>
      <c r="V15" s="1"/>
    </row>
    <row r="16" spans="2:22" ht="18" customHeight="1">
      <c r="B16" s="157" t="s">
        <v>11</v>
      </c>
      <c r="C16" s="315">
        <v>1.6499967424785946</v>
      </c>
      <c r="D16" s="316">
        <v>4.5051352532165234</v>
      </c>
      <c r="E16" s="316">
        <v>5.9450420839499358</v>
      </c>
      <c r="F16" s="316">
        <v>8.8670929100385312</v>
      </c>
      <c r="G16" s="316">
        <v>13.811462305473924</v>
      </c>
      <c r="H16" s="316">
        <v>1.5223553012984319</v>
      </c>
      <c r="I16" s="316">
        <v>2.6232359852049978</v>
      </c>
      <c r="J16" s="316">
        <v>2.6448949793773164</v>
      </c>
      <c r="K16" s="316">
        <v>5.1512497545009941</v>
      </c>
      <c r="L16" s="316">
        <v>6.7551647271608717</v>
      </c>
      <c r="M16" s="60">
        <v>0</v>
      </c>
      <c r="N16" s="1"/>
      <c r="O16" s="1"/>
      <c r="P16" s="1"/>
      <c r="Q16" s="1"/>
      <c r="R16" s="1"/>
      <c r="S16" s="1"/>
      <c r="T16" s="1"/>
      <c r="U16" s="1"/>
      <c r="V16" s="1"/>
    </row>
    <row r="17" spans="2:22" ht="18" customHeight="1">
      <c r="B17" s="157" t="s">
        <v>12</v>
      </c>
      <c r="C17" s="315">
        <v>1.8739302504609492</v>
      </c>
      <c r="D17" s="316">
        <v>12.492828559898756</v>
      </c>
      <c r="E17" s="316">
        <v>13.803585185371864</v>
      </c>
      <c r="F17" s="316">
        <v>19.093912812780513</v>
      </c>
      <c r="G17" s="316">
        <v>25.474710651942733</v>
      </c>
      <c r="H17" s="316">
        <v>3.1163179174441966</v>
      </c>
      <c r="I17" s="316">
        <v>22.194115758245061</v>
      </c>
      <c r="J17" s="316">
        <v>23.308676817547404</v>
      </c>
      <c r="K17" s="316">
        <v>29.411104940715685</v>
      </c>
      <c r="L17" s="316">
        <v>31.931529626688558</v>
      </c>
      <c r="M17" s="60">
        <v>0</v>
      </c>
      <c r="N17" s="1"/>
      <c r="O17" s="1"/>
      <c r="P17" s="1"/>
      <c r="Q17" s="1"/>
      <c r="R17" s="1"/>
      <c r="S17" s="1"/>
      <c r="T17" s="1"/>
      <c r="U17" s="1"/>
      <c r="V17" s="1"/>
    </row>
    <row r="18" spans="2:22" ht="18" customHeight="1">
      <c r="B18" s="157" t="s">
        <v>13</v>
      </c>
      <c r="C18" s="315">
        <v>0.14447650510714766</v>
      </c>
      <c r="D18" s="316">
        <v>9.5741162172384033</v>
      </c>
      <c r="E18" s="316">
        <v>23.267686440697318</v>
      </c>
      <c r="F18" s="316">
        <v>33.935435787842756</v>
      </c>
      <c r="G18" s="316">
        <v>43.293841261335608</v>
      </c>
      <c r="H18" s="316">
        <v>0.1857000545878027</v>
      </c>
      <c r="I18" s="316">
        <v>13.275129593471839</v>
      </c>
      <c r="J18" s="316">
        <v>25.604607009620842</v>
      </c>
      <c r="K18" s="317">
        <v>32.118802910730842</v>
      </c>
      <c r="L18" s="317">
        <v>22.507994922667041</v>
      </c>
      <c r="M18" s="61">
        <v>0</v>
      </c>
      <c r="N18" s="1"/>
      <c r="O18" s="1"/>
      <c r="P18" s="1"/>
      <c r="Q18" s="1"/>
      <c r="R18" s="1"/>
      <c r="S18" s="1"/>
      <c r="T18" s="1"/>
      <c r="U18" s="1"/>
      <c r="V18" s="1"/>
    </row>
    <row r="19" spans="2:22" ht="18" customHeight="1">
      <c r="B19" s="104"/>
      <c r="C19" s="154"/>
      <c r="D19" s="154"/>
      <c r="E19" s="154"/>
      <c r="F19" s="154"/>
      <c r="G19" s="154"/>
      <c r="H19" s="154"/>
      <c r="I19" s="154"/>
      <c r="J19" s="154"/>
      <c r="K19" s="156" t="s">
        <v>15</v>
      </c>
      <c r="L19" s="155">
        <f>SUM(C15:L18)</f>
        <v>442.70168532652946</v>
      </c>
      <c r="M19" s="1"/>
      <c r="N19" s="1"/>
      <c r="O19" s="1"/>
      <c r="P19" s="1"/>
      <c r="Q19" s="1"/>
      <c r="R19" s="1"/>
      <c r="S19" s="1"/>
      <c r="T19" s="1"/>
      <c r="U19" s="1"/>
      <c r="V19" s="1"/>
    </row>
    <row r="20" spans="2:22" ht="23.25" customHeight="1">
      <c r="B20" s="1"/>
      <c r="C20" s="1"/>
      <c r="D20" s="1"/>
      <c r="E20" s="1"/>
      <c r="F20" s="1"/>
      <c r="G20" s="1"/>
      <c r="H20" s="1"/>
      <c r="I20" s="1"/>
      <c r="J20" s="1"/>
      <c r="K20" s="1"/>
      <c r="L20" s="1"/>
      <c r="M20" s="1"/>
      <c r="N20" s="1"/>
      <c r="O20" s="1"/>
      <c r="P20" s="1"/>
      <c r="Q20" s="1"/>
      <c r="R20" s="1"/>
      <c r="S20" s="1"/>
      <c r="T20" s="1"/>
      <c r="U20" s="1"/>
      <c r="V20" s="1"/>
    </row>
    <row r="21" spans="2:22" ht="15" hidden="1">
      <c r="B21" s="1"/>
      <c r="C21" s="1"/>
      <c r="D21" s="1"/>
      <c r="E21" s="1"/>
      <c r="F21" s="1"/>
      <c r="G21" s="1"/>
      <c r="H21" s="1"/>
      <c r="I21" s="1"/>
      <c r="J21" s="1"/>
      <c r="K21" s="1"/>
      <c r="L21" s="1"/>
      <c r="M21" s="1"/>
      <c r="N21" s="1"/>
      <c r="O21" s="1"/>
      <c r="P21" s="1"/>
      <c r="Q21" s="1"/>
      <c r="R21" s="1"/>
      <c r="S21" s="1"/>
      <c r="T21" s="1"/>
      <c r="U21" s="1"/>
      <c r="V21" s="1"/>
    </row>
    <row r="22" spans="2:22" ht="15" hidden="1">
      <c r="B22" s="1"/>
      <c r="C22" s="1"/>
      <c r="D22" s="1"/>
      <c r="E22" s="1"/>
      <c r="F22" s="1"/>
      <c r="G22" s="1"/>
      <c r="H22" s="1"/>
      <c r="I22" s="1"/>
      <c r="J22" s="1"/>
      <c r="K22" s="1"/>
      <c r="L22" s="1"/>
      <c r="M22" s="1"/>
      <c r="N22" s="1"/>
      <c r="O22" s="1"/>
      <c r="P22" s="1"/>
      <c r="Q22" s="1"/>
      <c r="R22" s="1"/>
      <c r="S22" s="1"/>
      <c r="T22" s="1"/>
      <c r="U22" s="1"/>
      <c r="V22" s="1"/>
    </row>
    <row r="23" spans="2:22" ht="15" hidden="1">
      <c r="B23" s="1"/>
      <c r="C23" s="1"/>
      <c r="D23" s="1"/>
      <c r="E23" s="1"/>
      <c r="F23" s="1" t="s">
        <v>16</v>
      </c>
      <c r="G23" s="1"/>
      <c r="H23" s="1"/>
      <c r="I23" s="1"/>
      <c r="J23" s="1"/>
      <c r="K23" s="1"/>
      <c r="L23" s="1"/>
      <c r="M23" s="1"/>
      <c r="N23" s="1"/>
      <c r="O23" s="1"/>
      <c r="P23" s="1"/>
      <c r="Q23" s="1"/>
      <c r="R23" s="1"/>
      <c r="S23" s="1"/>
      <c r="T23" s="1"/>
      <c r="U23" s="1"/>
      <c r="V23" s="1"/>
    </row>
    <row r="24" spans="2:22" ht="16.5" hidden="1" customHeight="1">
      <c r="B24" s="1"/>
      <c r="C24" s="1"/>
      <c r="D24" s="1"/>
      <c r="E24" s="1"/>
      <c r="F24" s="1"/>
      <c r="G24" s="1"/>
      <c r="H24" s="1"/>
      <c r="I24" s="1"/>
      <c r="J24" s="1"/>
      <c r="K24" s="1"/>
      <c r="L24" s="1"/>
      <c r="M24" s="1"/>
      <c r="N24" s="1"/>
      <c r="O24" s="1"/>
      <c r="P24" s="1"/>
      <c r="Q24" s="1"/>
      <c r="R24" s="1"/>
      <c r="S24" s="1"/>
      <c r="T24" s="1"/>
      <c r="U24" s="1"/>
      <c r="V24" s="1"/>
    </row>
    <row r="25" spans="2:22" ht="15" hidden="1">
      <c r="B25" s="1" t="s">
        <v>1</v>
      </c>
      <c r="C25" s="1"/>
      <c r="D25" s="1"/>
      <c r="E25" s="1"/>
      <c r="F25" s="1"/>
      <c r="G25" s="1"/>
      <c r="H25" s="1" t="s">
        <v>2</v>
      </c>
      <c r="I25" s="1" t="str">
        <f>I10</f>
        <v>vul hier een naam in</v>
      </c>
      <c r="J25" s="1"/>
      <c r="K25" s="1"/>
      <c r="L25" s="1"/>
      <c r="M25" s="1"/>
      <c r="N25" s="1"/>
      <c r="O25" s="1"/>
      <c r="P25" s="1"/>
      <c r="Q25" s="1"/>
      <c r="R25" s="1"/>
      <c r="S25" s="1"/>
      <c r="T25" s="1"/>
      <c r="U25" s="1"/>
      <c r="V25" s="1"/>
    </row>
    <row r="26" spans="2:22" ht="15" hidden="1">
      <c r="B26" s="1"/>
      <c r="C26" s="1"/>
      <c r="D26" s="1"/>
      <c r="E26" s="1"/>
      <c r="F26" s="1"/>
      <c r="G26" s="1"/>
      <c r="H26" s="1"/>
      <c r="I26" s="1"/>
      <c r="J26" s="1"/>
      <c r="K26" s="1"/>
      <c r="L26" s="1"/>
      <c r="M26" s="1"/>
      <c r="N26" s="1"/>
      <c r="O26" s="1"/>
      <c r="P26" s="1"/>
      <c r="Q26" s="1"/>
      <c r="R26" s="1"/>
      <c r="S26" s="1"/>
      <c r="T26" s="1"/>
      <c r="U26" s="1"/>
      <c r="V26" s="1"/>
    </row>
    <row r="27" spans="2:22" ht="15" hidden="1">
      <c r="B27" s="1"/>
      <c r="C27" s="1" t="s">
        <v>3</v>
      </c>
      <c r="D27" s="1"/>
      <c r="E27" s="1"/>
      <c r="F27" s="1"/>
      <c r="G27" s="1" t="s">
        <v>4</v>
      </c>
      <c r="H27" s="1"/>
      <c r="I27" s="1"/>
      <c r="J27" s="1"/>
      <c r="K27" s="1"/>
      <c r="L27" s="1"/>
      <c r="M27" s="1"/>
      <c r="N27" s="1"/>
      <c r="O27" s="1"/>
      <c r="P27" s="1"/>
      <c r="Q27" s="1"/>
      <c r="R27" s="1"/>
      <c r="S27" s="1"/>
      <c r="T27" s="1"/>
      <c r="U27" s="1"/>
      <c r="V27" s="1"/>
    </row>
    <row r="28" spans="2:22" ht="15" hidden="1">
      <c r="B28" s="1" t="s">
        <v>17</v>
      </c>
      <c r="C28" s="1" t="s">
        <v>10</v>
      </c>
      <c r="D28" s="1" t="s">
        <v>11</v>
      </c>
      <c r="E28" s="1" t="s">
        <v>12</v>
      </c>
      <c r="F28" s="1" t="s">
        <v>13</v>
      </c>
      <c r="G28" s="1" t="s">
        <v>10</v>
      </c>
      <c r="H28" s="1" t="s">
        <v>11</v>
      </c>
      <c r="I28" s="1" t="s">
        <v>12</v>
      </c>
      <c r="J28" s="1" t="s">
        <v>13</v>
      </c>
      <c r="K28" s="1"/>
      <c r="L28" s="1"/>
      <c r="M28" s="8" t="s">
        <v>18</v>
      </c>
      <c r="N28" s="8" t="s">
        <v>19</v>
      </c>
      <c r="O28" s="1"/>
      <c r="P28" s="1"/>
      <c r="Q28" s="1"/>
      <c r="R28" s="1"/>
      <c r="S28" s="1"/>
      <c r="T28" s="1"/>
      <c r="U28" s="1"/>
      <c r="V28" s="1"/>
    </row>
    <row r="29" spans="2:22" ht="15" hidden="1">
      <c r="B29" s="1" t="s">
        <v>5</v>
      </c>
      <c r="C29" s="1">
        <f>C15</f>
        <v>0.18135892884811625</v>
      </c>
      <c r="D29" s="1">
        <f>C16</f>
        <v>1.6499967424785946</v>
      </c>
      <c r="E29" s="1">
        <f>C17</f>
        <v>1.8739302504609492</v>
      </c>
      <c r="F29" s="1">
        <f>C18</f>
        <v>0.14447650510714766</v>
      </c>
      <c r="G29" s="1">
        <f>H15</f>
        <v>7.286507544868806E-2</v>
      </c>
      <c r="H29" s="1">
        <f>H16</f>
        <v>1.5223553012984319</v>
      </c>
      <c r="I29" s="1">
        <f>H17</f>
        <v>3.1163179174441966</v>
      </c>
      <c r="J29" s="1">
        <f>H18</f>
        <v>0.1857000545878027</v>
      </c>
      <c r="K29" s="1"/>
      <c r="L29" s="1">
        <f>SUM(C29:K29)</f>
        <v>8.7470007756739268</v>
      </c>
      <c r="M29" s="1">
        <f>SUM(C29:F33)</f>
        <v>219.83976331605982</v>
      </c>
      <c r="N29" s="1">
        <f>SUM(G29:J33)</f>
        <v>222.86192201046961</v>
      </c>
      <c r="O29" s="1">
        <f>SUM(C29:F29)</f>
        <v>3.8497624268948081</v>
      </c>
      <c r="P29" s="1">
        <f>SUM(G29:J29)</f>
        <v>4.8972383487791191</v>
      </c>
      <c r="Q29" s="1"/>
      <c r="R29" s="1"/>
      <c r="S29" s="1"/>
      <c r="T29" s="1"/>
      <c r="U29" s="1"/>
      <c r="V29" s="1"/>
    </row>
    <row r="30" spans="2:22" ht="15" hidden="1">
      <c r="B30" s="1" t="s">
        <v>6</v>
      </c>
      <c r="C30" s="1">
        <f>D15</f>
        <v>0.41038794461022926</v>
      </c>
      <c r="D30" s="1">
        <f>D16</f>
        <v>4.5051352532165234</v>
      </c>
      <c r="E30" s="1">
        <f>D17</f>
        <v>12.492828559898756</v>
      </c>
      <c r="F30" s="1">
        <f>D18</f>
        <v>9.5741162172384033</v>
      </c>
      <c r="G30" s="1">
        <f>I15</f>
        <v>6.0350563205750218E-3</v>
      </c>
      <c r="H30" s="1">
        <f>I16</f>
        <v>2.6232359852049978</v>
      </c>
      <c r="I30" s="1">
        <f>I17</f>
        <v>22.194115758245061</v>
      </c>
      <c r="J30" s="1">
        <f>I18</f>
        <v>13.275129593471839</v>
      </c>
      <c r="K30" s="1"/>
      <c r="L30" s="1">
        <f>SUM(C30:K30)</f>
        <v>65.080984368206373</v>
      </c>
      <c r="M30" s="1"/>
      <c r="N30" s="1"/>
      <c r="O30" s="1">
        <f>SUM(C30:F30)</f>
        <v>26.98246797496391</v>
      </c>
      <c r="P30" s="1">
        <f>SUM(G30:J30)</f>
        <v>38.098516393242477</v>
      </c>
      <c r="Q30" s="1"/>
      <c r="R30" s="1"/>
      <c r="S30" s="1"/>
      <c r="T30" s="1"/>
      <c r="U30" s="1"/>
      <c r="V30" s="1"/>
    </row>
    <row r="31" spans="2:22" ht="15" hidden="1">
      <c r="B31" s="1" t="s">
        <v>7</v>
      </c>
      <c r="C31" s="1">
        <f>E15</f>
        <v>0.39541826172778471</v>
      </c>
      <c r="D31" s="1">
        <f>E16</f>
        <v>5.9450420839499358</v>
      </c>
      <c r="E31" s="1">
        <f>E17</f>
        <v>13.803585185371864</v>
      </c>
      <c r="F31" s="1">
        <f>E18</f>
        <v>23.267686440697318</v>
      </c>
      <c r="G31" s="1">
        <f>J15</f>
        <v>8.9107606573290199E-2</v>
      </c>
      <c r="H31" s="1">
        <f>J16</f>
        <v>2.6448949793773164</v>
      </c>
      <c r="I31" s="1">
        <f>J17</f>
        <v>23.308676817547404</v>
      </c>
      <c r="J31" s="1">
        <f>J18</f>
        <v>25.604607009620842</v>
      </c>
      <c r="K31" s="1"/>
      <c r="L31" s="1">
        <f>SUM(C31:K31)</f>
        <v>95.059018384865766</v>
      </c>
      <c r="M31" s="1"/>
      <c r="N31" s="1"/>
      <c r="O31" s="1">
        <f>SUM(C31:F31)</f>
        <v>43.411731971746903</v>
      </c>
      <c r="P31" s="1">
        <f>SUM(G31:J31)</f>
        <v>51.647286413118849</v>
      </c>
      <c r="Q31" s="1"/>
      <c r="R31" s="1"/>
      <c r="S31" s="1"/>
      <c r="T31" s="1"/>
      <c r="U31" s="1"/>
      <c r="V31" s="1"/>
    </row>
    <row r="32" spans="2:22" ht="15" hidden="1">
      <c r="B32" s="1" t="s">
        <v>8</v>
      </c>
      <c r="C32" s="1">
        <f>F15</f>
        <v>0.35780065839867314</v>
      </c>
      <c r="D32" s="1">
        <f>F16</f>
        <v>8.8670929100385312</v>
      </c>
      <c r="E32" s="1">
        <f>F17</f>
        <v>19.093912812780513</v>
      </c>
      <c r="F32" s="1">
        <f>F18</f>
        <v>33.935435787842756</v>
      </c>
      <c r="G32" s="1">
        <f>K15</f>
        <v>0.13430606360326947</v>
      </c>
      <c r="H32" s="1">
        <f>K16</f>
        <v>5.1512497545009941</v>
      </c>
      <c r="I32" s="1">
        <f>K17</f>
        <v>29.411104940715685</v>
      </c>
      <c r="J32" s="1">
        <f>K18</f>
        <v>32.118802910730842</v>
      </c>
      <c r="K32" s="1"/>
      <c r="L32" s="1">
        <f>SUM(C32:K32)</f>
        <v>129.06970583861127</v>
      </c>
      <c r="M32" s="1">
        <f>SUM(C32:F33)</f>
        <v>145.59580094245416</v>
      </c>
      <c r="N32" s="1">
        <f>SUM(G32:J33)</f>
        <v>128.21888085532919</v>
      </c>
      <c r="O32" s="1">
        <f>SUM(C32:F32)</f>
        <v>62.254242169060475</v>
      </c>
      <c r="P32" s="1">
        <f>SUM(G32:J32)</f>
        <v>66.81546366955078</v>
      </c>
      <c r="Q32" s="1"/>
      <c r="R32" s="1"/>
      <c r="S32" s="1"/>
      <c r="T32" s="1"/>
      <c r="U32" s="1"/>
      <c r="V32" s="1"/>
    </row>
    <row r="33" spans="1:22" ht="15" hidden="1">
      <c r="B33" s="1" t="s">
        <v>9</v>
      </c>
      <c r="C33" s="1">
        <f>G15</f>
        <v>0.76154455464143278</v>
      </c>
      <c r="D33" s="1">
        <f>G16</f>
        <v>13.811462305473924</v>
      </c>
      <c r="E33" s="1">
        <f>G17</f>
        <v>25.474710651942733</v>
      </c>
      <c r="F33" s="1">
        <f>G18</f>
        <v>43.293841261335608</v>
      </c>
      <c r="G33" s="1">
        <f>L15</f>
        <v>0.208727909261924</v>
      </c>
      <c r="H33" s="1">
        <f>L16</f>
        <v>6.7551647271608717</v>
      </c>
      <c r="I33" s="1">
        <f>L17</f>
        <v>31.931529626688558</v>
      </c>
      <c r="J33" s="1">
        <f>L18</f>
        <v>22.507994922667041</v>
      </c>
      <c r="K33" s="9" t="s">
        <v>15</v>
      </c>
      <c r="L33" s="1">
        <f>SUM(C33:J33)</f>
        <v>144.74497595917211</v>
      </c>
      <c r="M33" s="1"/>
      <c r="N33" s="1"/>
      <c r="O33" s="1">
        <f>SUM(C33:F33)</f>
        <v>83.3415587733937</v>
      </c>
      <c r="P33" s="1">
        <f>SUM(G33:J33)</f>
        <v>61.403417185778395</v>
      </c>
      <c r="Q33" s="1"/>
      <c r="R33" s="1"/>
      <c r="S33" s="1"/>
      <c r="T33" s="1"/>
      <c r="U33" s="1"/>
      <c r="V33" s="1"/>
    </row>
    <row r="34" spans="1:22" ht="15" hidden="1">
      <c r="B34" s="1" t="s">
        <v>20</v>
      </c>
      <c r="C34" s="1"/>
      <c r="D34" s="1"/>
      <c r="E34" s="1"/>
      <c r="F34" s="1"/>
      <c r="G34" s="1"/>
      <c r="H34" s="1"/>
      <c r="I34" s="1" t="s">
        <v>15</v>
      </c>
      <c r="J34" s="1">
        <f>L19</f>
        <v>442.70168532652946</v>
      </c>
      <c r="K34" s="58">
        <f>L19</f>
        <v>442.70168532652946</v>
      </c>
      <c r="L34" s="1"/>
      <c r="M34" s="1"/>
      <c r="N34" s="1"/>
      <c r="O34" s="1"/>
      <c r="P34" s="1"/>
      <c r="Q34" s="1"/>
      <c r="R34" s="1"/>
      <c r="S34" s="1"/>
      <c r="T34" s="1"/>
      <c r="U34" s="1"/>
      <c r="V34" s="1"/>
    </row>
    <row r="35" spans="1:22" ht="15.75">
      <c r="B35" s="330" t="s">
        <v>62</v>
      </c>
      <c r="C35" s="331"/>
      <c r="D35" s="168" t="str">
        <f>I25</f>
        <v>vul hier een naam in</v>
      </c>
      <c r="E35" s="161"/>
      <c r="F35" s="161"/>
      <c r="G35" s="166" t="s">
        <v>123</v>
      </c>
      <c r="H35" s="166"/>
      <c r="I35" s="161"/>
      <c r="J35" s="161"/>
      <c r="K35" s="54"/>
      <c r="L35" s="54"/>
      <c r="M35" s="54"/>
      <c r="N35" s="54"/>
      <c r="O35" s="41"/>
      <c r="P35" s="1"/>
      <c r="Q35" s="1"/>
      <c r="R35" s="1"/>
      <c r="S35" s="1"/>
      <c r="T35" s="1"/>
      <c r="U35" s="1"/>
      <c r="V35" s="1"/>
    </row>
    <row r="36" spans="1:22" ht="15.75">
      <c r="B36" s="162"/>
      <c r="C36" s="163"/>
      <c r="D36" s="164"/>
      <c r="E36" s="165"/>
      <c r="F36" s="165"/>
      <c r="G36" s="96"/>
      <c r="H36" s="96"/>
      <c r="I36" s="165"/>
      <c r="J36" s="165"/>
      <c r="K36" s="1"/>
      <c r="L36" s="1"/>
      <c r="M36" s="1"/>
      <c r="N36" s="1"/>
      <c r="O36" s="41"/>
      <c r="P36" s="1"/>
      <c r="Q36" s="1"/>
      <c r="R36" s="1"/>
      <c r="S36" s="1"/>
      <c r="T36" s="1"/>
      <c r="U36" s="1"/>
      <c r="V36" s="1"/>
    </row>
    <row r="37" spans="1:22" ht="15.75">
      <c r="B37" s="144"/>
      <c r="C37" s="99"/>
      <c r="D37" s="101"/>
      <c r="E37" s="101"/>
      <c r="F37" s="101"/>
      <c r="G37" s="96" t="s">
        <v>21</v>
      </c>
      <c r="H37" s="167"/>
      <c r="I37" s="97">
        <f>IF(L19&gt;0,K95/K34,"0")</f>
        <v>4.9973961692750324</v>
      </c>
      <c r="J37" s="98" t="s">
        <v>22</v>
      </c>
      <c r="K37" s="11"/>
      <c r="L37" s="332"/>
      <c r="M37" s="1"/>
      <c r="N37" s="1"/>
      <c r="O37" s="1"/>
      <c r="P37" s="1"/>
      <c r="Q37" s="1"/>
      <c r="R37" s="1"/>
      <c r="S37" s="1"/>
      <c r="T37" s="1"/>
      <c r="U37" s="1"/>
      <c r="V37" s="1"/>
    </row>
    <row r="38" spans="1:22" ht="15.75">
      <c r="B38" s="101"/>
      <c r="C38" s="101"/>
      <c r="D38" s="101"/>
      <c r="E38" s="99"/>
      <c r="F38" s="99"/>
      <c r="G38" s="96"/>
      <c r="H38" s="96"/>
      <c r="I38" s="100"/>
      <c r="J38" s="98"/>
      <c r="K38" s="11"/>
      <c r="L38" s="333"/>
      <c r="M38" s="1"/>
      <c r="N38" s="1"/>
      <c r="O38" s="1"/>
      <c r="P38" s="1"/>
      <c r="Q38" s="1"/>
      <c r="R38" s="1"/>
      <c r="S38" s="1"/>
      <c r="T38" s="1"/>
      <c r="U38" s="1"/>
      <c r="V38" s="1"/>
    </row>
    <row r="39" spans="1:22" ht="15.75">
      <c r="B39" s="101"/>
      <c r="C39" s="101"/>
      <c r="D39" s="101"/>
      <c r="E39" s="99"/>
      <c r="F39" s="99"/>
      <c r="G39" s="96"/>
      <c r="H39" s="167"/>
      <c r="I39" s="100"/>
      <c r="J39" s="98"/>
      <c r="K39" s="11"/>
      <c r="L39" s="333"/>
      <c r="M39" s="1"/>
      <c r="N39" s="1"/>
      <c r="O39" s="1"/>
      <c r="P39" s="1"/>
      <c r="Q39" s="1"/>
      <c r="R39" s="1"/>
      <c r="S39" s="1"/>
      <c r="T39" s="1"/>
      <c r="U39" s="1"/>
      <c r="V39" s="1"/>
    </row>
    <row r="40" spans="1:22" ht="15.75">
      <c r="A40" s="33"/>
      <c r="B40" s="101"/>
      <c r="C40" s="101"/>
      <c r="D40" s="101"/>
      <c r="E40" s="101"/>
      <c r="F40" s="101"/>
      <c r="G40" s="96" t="s">
        <v>23</v>
      </c>
      <c r="H40" s="132"/>
      <c r="I40" s="212">
        <f>IF(L19&gt;0,K105/K34,"0 ")</f>
        <v>0.60782316995643926</v>
      </c>
      <c r="J40" s="98" t="s">
        <v>24</v>
      </c>
      <c r="K40" s="11"/>
      <c r="L40" s="333"/>
      <c r="M40" s="1"/>
      <c r="N40" s="1"/>
      <c r="O40" s="1"/>
      <c r="P40" s="1"/>
      <c r="Q40" s="1"/>
      <c r="R40" s="1"/>
      <c r="S40" s="1"/>
      <c r="T40" s="1"/>
      <c r="U40" s="1"/>
      <c r="V40" s="1"/>
    </row>
    <row r="41" spans="1:22" ht="15.75">
      <c r="A41" s="33"/>
      <c r="B41" s="1"/>
      <c r="C41" s="1"/>
      <c r="D41" s="1"/>
      <c r="E41" s="1"/>
      <c r="F41" s="1"/>
      <c r="G41" s="10"/>
      <c r="H41" s="1"/>
      <c r="I41" s="169"/>
      <c r="J41" s="170"/>
      <c r="K41" s="11"/>
      <c r="L41" s="333"/>
      <c r="M41" s="1"/>
      <c r="N41" s="1"/>
      <c r="O41" s="1"/>
      <c r="P41" s="1"/>
      <c r="Q41" s="1"/>
      <c r="R41" s="1"/>
      <c r="S41" s="1"/>
      <c r="T41" s="1"/>
      <c r="U41" s="1"/>
      <c r="V41" s="1"/>
    </row>
    <row r="42" spans="1:22" ht="15">
      <c r="B42" s="158"/>
      <c r="C42" s="158"/>
      <c r="D42" s="158"/>
      <c r="E42" s="158"/>
      <c r="F42" s="158"/>
      <c r="G42" s="158"/>
      <c r="H42" s="158"/>
      <c r="I42" s="158"/>
      <c r="J42" s="158"/>
      <c r="K42" s="158"/>
      <c r="L42" s="159"/>
      <c r="M42" s="158"/>
      <c r="N42" s="158"/>
      <c r="O42" s="1"/>
      <c r="P42" s="1"/>
      <c r="Q42" s="1"/>
      <c r="R42" s="1"/>
      <c r="S42" s="1"/>
      <c r="T42" s="1"/>
      <c r="U42" s="1"/>
      <c r="V42" s="1"/>
    </row>
    <row r="43" spans="1:22" ht="15.75">
      <c r="B43" s="160" t="s">
        <v>169</v>
      </c>
      <c r="C43" s="160"/>
      <c r="D43" s="160"/>
      <c r="E43" s="160"/>
      <c r="F43" s="160"/>
      <c r="G43" s="160"/>
      <c r="H43" s="160"/>
      <c r="I43" s="160"/>
      <c r="J43" s="160"/>
      <c r="K43" s="160"/>
      <c r="L43" s="160"/>
      <c r="M43" s="34"/>
      <c r="N43" s="1"/>
      <c r="O43" s="1"/>
      <c r="P43" s="1"/>
      <c r="Q43" s="1"/>
      <c r="R43" s="1"/>
      <c r="S43" s="1"/>
      <c r="T43" s="1"/>
      <c r="U43" s="1"/>
      <c r="V43" s="1"/>
    </row>
    <row r="44" spans="1:22" ht="15.75">
      <c r="B44" s="160" t="s">
        <v>164</v>
      </c>
      <c r="C44" s="160"/>
      <c r="D44" s="160"/>
      <c r="E44" s="160"/>
      <c r="F44" s="160"/>
      <c r="G44" s="160"/>
      <c r="H44" s="160"/>
      <c r="I44" s="160"/>
      <c r="J44" s="160"/>
      <c r="K44" s="160"/>
      <c r="L44" s="160"/>
      <c r="M44" s="34"/>
      <c r="N44" s="1"/>
      <c r="O44" s="1"/>
      <c r="P44" s="1"/>
      <c r="Q44" s="1"/>
      <c r="R44" s="1"/>
      <c r="S44" s="1"/>
      <c r="T44" s="1"/>
      <c r="U44" s="1"/>
      <c r="V44" s="1"/>
    </row>
    <row r="45" spans="1:22" ht="26.1" customHeight="1">
      <c r="B45" s="33"/>
      <c r="C45" s="33"/>
      <c r="D45" s="33"/>
      <c r="E45" s="33"/>
      <c r="F45" s="33"/>
      <c r="G45" s="33"/>
      <c r="H45" s="33"/>
      <c r="I45" s="33"/>
      <c r="J45" s="33"/>
      <c r="K45" s="33"/>
      <c r="L45" s="33"/>
      <c r="M45" s="33"/>
      <c r="N45" s="1"/>
      <c r="O45" s="1"/>
      <c r="P45" s="1"/>
      <c r="Q45" s="1"/>
      <c r="R45" s="1"/>
      <c r="S45" s="1"/>
      <c r="T45" s="1"/>
      <c r="U45" s="1"/>
      <c r="V45" s="1"/>
    </row>
    <row r="46" spans="1:22" ht="16.5">
      <c r="B46" s="335" t="s">
        <v>142</v>
      </c>
      <c r="C46" s="335"/>
      <c r="D46" s="335"/>
      <c r="E46" s="336"/>
      <c r="F46" s="144"/>
      <c r="G46" s="144"/>
      <c r="H46" s="144"/>
      <c r="I46" s="144"/>
      <c r="J46" s="144"/>
      <c r="K46" s="144"/>
      <c r="L46" s="144"/>
      <c r="M46" s="144"/>
      <c r="N46" s="1"/>
      <c r="O46" s="1"/>
      <c r="P46" s="1"/>
      <c r="Q46" s="1"/>
      <c r="R46" s="1"/>
      <c r="S46" s="1"/>
      <c r="T46" s="1"/>
      <c r="U46" s="1"/>
      <c r="V46" s="1"/>
    </row>
    <row r="47" spans="1:22" ht="15.75">
      <c r="B47" s="173"/>
      <c r="C47" s="171"/>
      <c r="D47" s="172"/>
      <c r="E47" s="144"/>
      <c r="F47" s="144"/>
      <c r="G47" s="144"/>
      <c r="H47" s="144"/>
      <c r="I47" s="144"/>
      <c r="J47" s="144"/>
      <c r="K47" s="144"/>
      <c r="L47" s="144"/>
      <c r="M47" s="144"/>
      <c r="N47" s="1"/>
      <c r="O47" s="1"/>
      <c r="P47" s="1"/>
      <c r="Q47" s="1"/>
      <c r="R47" s="1"/>
      <c r="S47" s="1"/>
      <c r="T47" s="1"/>
      <c r="U47" s="1"/>
      <c r="V47" s="1"/>
    </row>
    <row r="48" spans="1:22" ht="15.75">
      <c r="B48" s="104" t="s">
        <v>151</v>
      </c>
      <c r="C48" s="104"/>
      <c r="D48" s="104"/>
      <c r="E48" s="104"/>
      <c r="F48" s="104"/>
      <c r="G48" s="104"/>
      <c r="H48" s="104"/>
      <c r="I48" s="104"/>
      <c r="J48" s="104"/>
      <c r="K48" s="104"/>
      <c r="L48" s="104"/>
      <c r="M48" s="104"/>
      <c r="N48" s="1"/>
      <c r="O48" s="1"/>
      <c r="P48" s="1"/>
      <c r="Q48" s="1"/>
      <c r="R48" s="1"/>
      <c r="S48" s="1"/>
      <c r="T48" s="1"/>
      <c r="U48" s="1"/>
      <c r="V48" s="1"/>
    </row>
    <row r="49" spans="2:26" ht="15.75">
      <c r="B49" s="104" t="s">
        <v>156</v>
      </c>
      <c r="C49" s="104"/>
      <c r="D49" s="104"/>
      <c r="E49" s="104"/>
      <c r="F49" s="104"/>
      <c r="G49" s="104"/>
      <c r="H49" s="104"/>
      <c r="I49" s="104"/>
      <c r="J49" s="104"/>
      <c r="K49" s="104"/>
      <c r="L49" s="104"/>
      <c r="M49" s="104"/>
      <c r="N49" s="1"/>
      <c r="O49" s="1"/>
      <c r="P49" s="1"/>
      <c r="Q49" s="1"/>
      <c r="R49" s="1"/>
      <c r="S49" s="1"/>
      <c r="T49" s="1"/>
      <c r="U49" s="1"/>
      <c r="V49" s="1"/>
    </row>
    <row r="50" spans="2:26" ht="15.75">
      <c r="B50" s="104" t="s">
        <v>184</v>
      </c>
      <c r="C50" s="104"/>
      <c r="D50" s="104"/>
      <c r="E50" s="104"/>
      <c r="F50" s="104"/>
      <c r="G50" s="104"/>
      <c r="H50" s="104"/>
      <c r="I50" s="104"/>
      <c r="J50" s="104"/>
      <c r="K50" s="104"/>
      <c r="L50" s="104"/>
      <c r="M50" s="104"/>
      <c r="N50" s="1"/>
      <c r="O50" s="1"/>
      <c r="P50" s="1"/>
      <c r="Q50" s="1"/>
      <c r="R50" s="1"/>
      <c r="S50" s="1"/>
      <c r="T50" s="1"/>
      <c r="U50" s="1"/>
      <c r="V50" s="1"/>
    </row>
    <row r="51" spans="2:26" ht="21.95" customHeight="1">
      <c r="B51" s="104" t="s">
        <v>157</v>
      </c>
      <c r="C51" s="104"/>
      <c r="D51" s="104"/>
      <c r="E51" s="104"/>
      <c r="F51" s="104"/>
      <c r="G51" s="104"/>
      <c r="H51" s="104"/>
      <c r="I51" s="104"/>
      <c r="J51" s="104"/>
      <c r="K51" s="104"/>
      <c r="L51" s="104"/>
      <c r="M51" s="104"/>
      <c r="N51" s="1"/>
      <c r="O51" s="1"/>
      <c r="P51" s="1"/>
      <c r="Q51" s="1"/>
      <c r="R51" s="1"/>
      <c r="S51" s="1"/>
      <c r="T51" s="1"/>
      <c r="U51" s="1"/>
      <c r="V51" s="1"/>
    </row>
    <row r="52" spans="2:26" ht="21.95" customHeight="1">
      <c r="B52" s="104" t="s">
        <v>183</v>
      </c>
      <c r="C52" s="104"/>
      <c r="D52" s="104"/>
      <c r="E52" s="104"/>
      <c r="F52" s="104"/>
      <c r="G52" s="104"/>
      <c r="H52" s="174">
        <v>7</v>
      </c>
      <c r="I52" s="104"/>
      <c r="J52" s="104"/>
      <c r="K52" s="104"/>
      <c r="L52" s="104"/>
      <c r="M52" s="104"/>
      <c r="N52" s="1"/>
      <c r="O52" s="1"/>
      <c r="P52" s="1"/>
      <c r="Q52" s="1"/>
      <c r="R52" s="1"/>
      <c r="S52" s="1"/>
      <c r="T52" s="1"/>
      <c r="U52" s="1"/>
      <c r="V52" s="1"/>
    </row>
    <row r="53" spans="2:26" ht="21.95" customHeight="1">
      <c r="B53" s="104" t="s">
        <v>185</v>
      </c>
      <c r="C53" s="104"/>
      <c r="D53" s="104"/>
      <c r="E53" s="104"/>
      <c r="F53" s="104"/>
      <c r="G53" s="104"/>
      <c r="H53" s="104"/>
      <c r="I53" s="104"/>
      <c r="J53" s="104"/>
      <c r="K53" s="104"/>
      <c r="L53" s="104"/>
      <c r="M53" s="104"/>
      <c r="N53" s="1"/>
      <c r="O53" s="1"/>
      <c r="P53" s="1"/>
      <c r="Q53" s="1"/>
      <c r="R53" s="1"/>
      <c r="S53" s="1"/>
      <c r="T53" s="1"/>
      <c r="U53" s="1"/>
      <c r="V53" s="1"/>
    </row>
    <row r="54" spans="2:26" ht="15.75">
      <c r="B54" s="104" t="s">
        <v>141</v>
      </c>
      <c r="C54" s="104"/>
      <c r="D54" s="104"/>
      <c r="E54" s="104"/>
      <c r="F54" s="104"/>
      <c r="G54" s="104"/>
      <c r="H54" s="175">
        <f>IF(L19&gt;0,(H52/I37)*J5,"- ")</f>
        <v>7.0036472623857273</v>
      </c>
      <c r="I54" s="104"/>
      <c r="J54" s="104"/>
      <c r="K54" s="104"/>
      <c r="L54" s="104"/>
      <c r="M54" s="104"/>
      <c r="N54" s="1"/>
      <c r="O54" s="1"/>
      <c r="P54" s="1"/>
      <c r="Q54" s="1"/>
      <c r="R54" s="1"/>
      <c r="S54" s="1"/>
      <c r="T54" s="1"/>
      <c r="U54" s="1"/>
      <c r="V54" s="1"/>
    </row>
    <row r="55" spans="2:26" ht="28.5" customHeight="1">
      <c r="B55" s="334" t="s">
        <v>178</v>
      </c>
      <c r="C55" s="334"/>
      <c r="D55" s="334"/>
      <c r="E55" s="334"/>
      <c r="F55" s="334"/>
      <c r="G55" s="334"/>
      <c r="H55" s="334"/>
      <c r="I55" s="334"/>
      <c r="J55" s="334"/>
      <c r="K55" s="334"/>
      <c r="L55" s="334"/>
      <c r="M55" s="334"/>
      <c r="N55" s="1"/>
      <c r="O55" s="1"/>
      <c r="P55" s="1"/>
      <c r="Q55" s="1"/>
      <c r="R55" s="1"/>
      <c r="S55" s="1"/>
      <c r="T55" s="1"/>
      <c r="U55" s="1"/>
      <c r="V55" s="1"/>
    </row>
    <row r="56" spans="2:26" ht="15.75">
      <c r="B56" s="132" t="s">
        <v>25</v>
      </c>
      <c r="C56" s="132"/>
      <c r="D56" s="132"/>
      <c r="E56" s="132"/>
      <c r="F56" s="132"/>
      <c r="G56" s="132"/>
      <c r="H56" s="132"/>
      <c r="I56" s="132"/>
      <c r="J56" s="132"/>
      <c r="K56" s="132" t="s">
        <v>16</v>
      </c>
      <c r="L56" s="132"/>
      <c r="M56" s="132"/>
      <c r="N56" s="1"/>
      <c r="O56" s="1"/>
      <c r="P56" s="1"/>
      <c r="Q56" s="1"/>
      <c r="R56" s="1"/>
      <c r="S56" s="1"/>
      <c r="T56" s="1"/>
      <c r="U56" s="1"/>
      <c r="V56" s="1"/>
    </row>
    <row r="57" spans="2:26" ht="15.75">
      <c r="B57" s="132" t="s">
        <v>26</v>
      </c>
      <c r="C57" s="132"/>
      <c r="D57" s="132"/>
      <c r="E57" s="132"/>
      <c r="F57" s="132"/>
      <c r="G57" s="132"/>
      <c r="H57" s="132"/>
      <c r="I57" s="132"/>
      <c r="J57" s="132"/>
      <c r="K57" s="132"/>
      <c r="L57" s="132"/>
      <c r="M57" s="132"/>
      <c r="N57" s="1"/>
      <c r="O57" s="1"/>
      <c r="P57" s="1"/>
      <c r="Q57" s="1"/>
      <c r="R57" s="1"/>
      <c r="S57" s="1"/>
      <c r="T57" s="1"/>
      <c r="U57" s="1"/>
      <c r="V57" s="1"/>
    </row>
    <row r="58" spans="2:26" ht="16.5" hidden="1" thickTop="1">
      <c r="B58" s="176"/>
      <c r="C58" s="177" t="s">
        <v>3</v>
      </c>
      <c r="D58" s="178"/>
      <c r="E58" s="178"/>
      <c r="F58" s="179"/>
      <c r="G58" s="180" t="s">
        <v>4</v>
      </c>
      <c r="H58" s="178"/>
      <c r="I58" s="178"/>
      <c r="J58" s="181"/>
      <c r="K58" s="132"/>
      <c r="L58" s="176"/>
      <c r="M58" s="177" t="s">
        <v>3</v>
      </c>
      <c r="N58" s="15"/>
      <c r="O58" s="15"/>
      <c r="P58" s="16"/>
      <c r="Q58" s="17" t="s">
        <v>4</v>
      </c>
      <c r="R58" s="15"/>
      <c r="S58" s="15"/>
      <c r="T58" s="18"/>
      <c r="U58" s="1"/>
      <c r="V58" s="1"/>
      <c r="W58" s="1"/>
      <c r="X58" s="1"/>
      <c r="Y58" s="1"/>
      <c r="Z58" s="1"/>
    </row>
    <row r="59" spans="2:26" ht="16.5" hidden="1" thickBot="1">
      <c r="B59" s="182" t="s">
        <v>17</v>
      </c>
      <c r="C59" s="183" t="s">
        <v>10</v>
      </c>
      <c r="D59" s="184" t="s">
        <v>11</v>
      </c>
      <c r="E59" s="184" t="s">
        <v>12</v>
      </c>
      <c r="F59" s="185" t="s">
        <v>13</v>
      </c>
      <c r="G59" s="184" t="s">
        <v>10</v>
      </c>
      <c r="H59" s="184" t="s">
        <v>11</v>
      </c>
      <c r="I59" s="184" t="s">
        <v>12</v>
      </c>
      <c r="J59" s="186" t="s">
        <v>13</v>
      </c>
      <c r="K59" s="132"/>
      <c r="L59" s="182" t="s">
        <v>17</v>
      </c>
      <c r="M59" s="183" t="s">
        <v>10</v>
      </c>
      <c r="N59" s="21" t="s">
        <v>11</v>
      </c>
      <c r="O59" s="21" t="s">
        <v>12</v>
      </c>
      <c r="P59" s="22" t="s">
        <v>13</v>
      </c>
      <c r="Q59" s="21" t="s">
        <v>10</v>
      </c>
      <c r="R59" s="21" t="s">
        <v>11</v>
      </c>
      <c r="S59" s="21" t="s">
        <v>12</v>
      </c>
      <c r="T59" s="23" t="s">
        <v>13</v>
      </c>
      <c r="U59" s="1"/>
      <c r="V59" s="1"/>
      <c r="W59" s="1"/>
      <c r="X59" s="1"/>
      <c r="Y59" s="1"/>
      <c r="Z59" s="1"/>
    </row>
    <row r="60" spans="2:26" ht="16.5" hidden="1" thickTop="1">
      <c r="B60" s="187" t="s">
        <v>5</v>
      </c>
      <c r="C60" s="188">
        <f>($J$5/4.4)*IF($L$19&lt;=150,0.9929*M60,IF((AND($L$19&gt;150,$L$19&lt;=500)),1.02474*M60,IF(AND($L$19&gt;500,$L$19&lt;=1000),0.99416*M60,IF(AND($L$19&gt;1000,$L$19&lt;3000),1.0042*M60,0.99983*M60))))</f>
        <v>3.2660928470673416</v>
      </c>
      <c r="D60" s="188">
        <f t="shared" ref="D60:D64" si="0">($J$5/4.4)*IF($L$19&lt;=150,0.9929*N60,IF((AND($L$19&gt;150,$L$19&lt;=500)),1.02474*N60,IF(AND($L$19&gt;500,$L$19&lt;=1000),0.99416*N60,IF(AND($L$19&gt;1000,$L$19&lt;3000),1.0042*N60,0.99983*N60))))</f>
        <v>3.1801430353024123</v>
      </c>
      <c r="E60" s="188">
        <f t="shared" ref="E60:E64" si="1">($J$5/4.4)*IF($L$19&lt;=150,0.9929*O60,IF((AND($L$19&gt;150,$L$19&lt;=500)),1.02474*O60,IF(AND($L$19&gt;500,$L$19&lt;=1000),0.99416*O60,IF(AND($L$19&gt;1000,$L$19&lt;3000),1.0042*O60,0.99983*O60))))</f>
        <v>2.3206449176531114</v>
      </c>
      <c r="F60" s="188">
        <f t="shared" ref="F60:F64" si="2">($J$5/4.4)*IF($L$19&lt;=150,0.9929*P60,IF((AND($L$19&gt;150,$L$19&lt;=500)),1.02474*P60,IF(AND($L$19&gt;500,$L$19&lt;=1000),0.99416*P60,IF(AND($L$19&gt;1000,$L$19&lt;3000),1.0042*P60,0.99983*P60))))</f>
        <v>2.8363437882426918</v>
      </c>
      <c r="G60" s="188">
        <f t="shared" ref="G60:G64" si="3">($J$5/4.4)*IF($L$19&lt;=150,0.9929*Q60,IF((AND($L$19&gt;150,$L$19&lt;=500)),1.02474*Q60,IF(AND($L$19&gt;500,$L$19&lt;=1000),0.99416*Q60,IF(AND($L$19&gt;1000,$L$19&lt;3000),1.0042*Q60,0.99983*Q60))))</f>
        <v>4.4693902117763624</v>
      </c>
      <c r="H60" s="188">
        <f t="shared" ref="H60:H64" si="4">($J$5/4.4)*IF($L$19&lt;=150,0.9929*R60,IF((AND($L$19&gt;150,$L$19&lt;=500)),1.02474*R60,IF(AND($L$19&gt;500,$L$19&lt;=1000),0.99416*R60,IF(AND($L$19&gt;1000,$L$19&lt;3000),1.0042*R60,0.99983*R60))))</f>
        <v>3.9536913411867816</v>
      </c>
      <c r="I60" s="188">
        <f t="shared" ref="I60:I64" si="5">($J$5/4.4)*IF($L$19&lt;=150,0.9929*S60,IF((AND($L$19&gt;150,$L$19&lt;=500)),1.02474*S60,IF(AND($L$19&gt;500,$L$19&lt;=1000),0.99416*S60,IF(AND($L$19&gt;1000,$L$19&lt;3000),1.0042*S60,0.99983*S60))))</f>
        <v>4.1255909647166424</v>
      </c>
      <c r="J60" s="188">
        <f t="shared" ref="J60:J64" si="6">($J$5/4.4)*IF($L$19&lt;=150,0.9929*T60,IF((AND($L$19&gt;150,$L$19&lt;=500)),1.02474*T60,IF(AND($L$19&gt;500,$L$19&lt;=1000),0.99416*T60,IF(AND($L$19&gt;1000,$L$19&lt;3000),1.0042*T60,0.99983*T60))))</f>
        <v>4.297490588246502</v>
      </c>
      <c r="K60" s="132"/>
      <c r="L60" s="187" t="s">
        <v>5</v>
      </c>
      <c r="M60" s="189">
        <v>2.8047716546824177</v>
      </c>
      <c r="N60" s="37">
        <v>2.7309618742960389</v>
      </c>
      <c r="O60" s="37">
        <v>1.9928640704322444</v>
      </c>
      <c r="P60" s="37">
        <v>2.4357227527505212</v>
      </c>
      <c r="Q60" s="37">
        <v>3.8381085800917303</v>
      </c>
      <c r="R60" s="37">
        <v>3.3952498977734531</v>
      </c>
      <c r="S60" s="37">
        <v>3.5428694585462126</v>
      </c>
      <c r="T60" s="37">
        <v>3.6904890193189712</v>
      </c>
      <c r="U60" s="1"/>
      <c r="V60" s="1"/>
      <c r="W60" s="1"/>
      <c r="X60" s="1"/>
      <c r="Y60" s="1"/>
      <c r="Z60" s="1"/>
    </row>
    <row r="61" spans="2:26" ht="15.75" hidden="1">
      <c r="B61" s="182" t="s">
        <v>6</v>
      </c>
      <c r="C61" s="188">
        <f t="shared" ref="C61:C64" si="7">($J$5/4.4)*IF($L$19&lt;=150,0.9929*M61,IF((AND($L$19&gt;150,$L$19&lt;=500)),1.02474*M61,IF(AND($L$19&gt;500,$L$19&lt;=1000),0.99416*M61,IF(AND($L$19&gt;1000,$L$19&lt;3000),1.0042*M61,0.99983*M61))))</f>
        <v>10.228027600026678</v>
      </c>
      <c r="D61" s="188">
        <f t="shared" si="0"/>
        <v>5.4148381411905921</v>
      </c>
      <c r="E61" s="188">
        <f t="shared" si="1"/>
        <v>3.5239422823621318</v>
      </c>
      <c r="F61" s="188">
        <f t="shared" si="2"/>
        <v>1.547096611768741</v>
      </c>
      <c r="G61" s="188">
        <f t="shared" si="3"/>
        <v>7.7354830588437045</v>
      </c>
      <c r="H61" s="188">
        <f t="shared" si="4"/>
        <v>7.2197841882541258</v>
      </c>
      <c r="I61" s="188">
        <f t="shared" si="5"/>
        <v>7.3057340000190534</v>
      </c>
      <c r="J61" s="188">
        <f t="shared" si="6"/>
        <v>4.8131894588360824</v>
      </c>
      <c r="K61" s="132"/>
      <c r="L61" s="182" t="s">
        <v>6</v>
      </c>
      <c r="M61" s="189">
        <v>8.7833638659791529</v>
      </c>
      <c r="N61" s="37">
        <v>4.6500161643419036</v>
      </c>
      <c r="O61" s="37">
        <v>3.0262009958415566</v>
      </c>
      <c r="P61" s="37">
        <v>1.3285760469548298</v>
      </c>
      <c r="Q61" s="37">
        <v>6.6428802347741485</v>
      </c>
      <c r="R61" s="37">
        <v>6.2000215524558726</v>
      </c>
      <c r="S61" s="37">
        <v>6.273831332842251</v>
      </c>
      <c r="T61" s="37">
        <v>4.1333477016372475</v>
      </c>
      <c r="U61" s="1"/>
      <c r="V61" s="1"/>
      <c r="W61" s="1"/>
      <c r="X61" s="1"/>
      <c r="Y61" s="1"/>
      <c r="Z61" s="1"/>
    </row>
    <row r="62" spans="2:26" ht="15.75" hidden="1">
      <c r="B62" s="182" t="s">
        <v>7</v>
      </c>
      <c r="C62" s="188">
        <f t="shared" si="7"/>
        <v>9.1966298588475155</v>
      </c>
      <c r="D62" s="188">
        <f t="shared" si="0"/>
        <v>5.1569887058958024</v>
      </c>
      <c r="E62" s="188">
        <f t="shared" si="1"/>
        <v>4.4693902117763624</v>
      </c>
      <c r="F62" s="188">
        <f t="shared" si="2"/>
        <v>2.2346951058881812</v>
      </c>
      <c r="G62" s="188">
        <f t="shared" si="3"/>
        <v>10.313977411791605</v>
      </c>
      <c r="H62" s="188">
        <f t="shared" si="4"/>
        <v>6.0164868235451028</v>
      </c>
      <c r="I62" s="188">
        <f t="shared" si="5"/>
        <v>7.9073826823735631</v>
      </c>
      <c r="J62" s="188">
        <f t="shared" si="6"/>
        <v>5.3288883294256628</v>
      </c>
      <c r="K62" s="132"/>
      <c r="L62" s="182" t="s">
        <v>7</v>
      </c>
      <c r="M62" s="189">
        <v>7.8976465013425985</v>
      </c>
      <c r="N62" s="37">
        <v>4.4285868231827656</v>
      </c>
      <c r="O62" s="37">
        <v>3.8381085800917303</v>
      </c>
      <c r="P62" s="37">
        <v>1.9190542900458651</v>
      </c>
      <c r="Q62" s="37">
        <v>8.8571736463655313</v>
      </c>
      <c r="R62" s="37">
        <v>5.1666846270465596</v>
      </c>
      <c r="S62" s="37">
        <v>6.7904997955469062</v>
      </c>
      <c r="T62" s="37">
        <v>4.5762063839555243</v>
      </c>
      <c r="U62" s="1"/>
      <c r="V62" s="1"/>
      <c r="W62" s="1"/>
      <c r="X62" s="1"/>
      <c r="Y62" s="1"/>
      <c r="Z62" s="1"/>
    </row>
    <row r="63" spans="2:26" ht="15.75" hidden="1">
      <c r="B63" s="182" t="s">
        <v>8</v>
      </c>
      <c r="C63" s="188">
        <f t="shared" si="7"/>
        <v>7.9933324941384951</v>
      </c>
      <c r="D63" s="188">
        <f t="shared" si="0"/>
        <v>5.8445872000152432</v>
      </c>
      <c r="E63" s="188">
        <f t="shared" si="1"/>
        <v>5.2429385176607326</v>
      </c>
      <c r="F63" s="188">
        <f t="shared" si="2"/>
        <v>3.1801430353024123</v>
      </c>
      <c r="G63" s="188">
        <f t="shared" si="3"/>
        <v>7.7354830588437045</v>
      </c>
      <c r="H63" s="188">
        <f t="shared" si="4"/>
        <v>6.4462358823697539</v>
      </c>
      <c r="I63" s="188">
        <f t="shared" si="5"/>
        <v>6.0164868235451028</v>
      </c>
      <c r="J63" s="188">
        <f t="shared" si="6"/>
        <v>4.1255909647166424</v>
      </c>
      <c r="K63" s="132"/>
      <c r="L63" s="182" t="s">
        <v>8</v>
      </c>
      <c r="M63" s="189">
        <v>6.8643095759332873</v>
      </c>
      <c r="N63" s="37">
        <v>5.019065066273801</v>
      </c>
      <c r="O63" s="37">
        <v>4.502396603569145</v>
      </c>
      <c r="P63" s="37">
        <v>2.7309618742960389</v>
      </c>
      <c r="Q63" s="37">
        <v>6.6428802347741485</v>
      </c>
      <c r="R63" s="37">
        <v>5.5357335289784571</v>
      </c>
      <c r="S63" s="37">
        <v>5.1666846270465596</v>
      </c>
      <c r="T63" s="37">
        <v>3.5428694585462126</v>
      </c>
      <c r="U63" s="1"/>
      <c r="V63" s="1"/>
      <c r="W63" s="1"/>
      <c r="X63" s="1"/>
      <c r="Y63" s="1"/>
      <c r="Z63" s="1"/>
    </row>
    <row r="64" spans="2:26" ht="16.5" hidden="1" thickBot="1">
      <c r="B64" s="190" t="s">
        <v>9</v>
      </c>
      <c r="C64" s="188">
        <f t="shared" si="7"/>
        <v>5.9305370117801735</v>
      </c>
      <c r="D64" s="188">
        <f t="shared" si="0"/>
        <v>6.6181355058996143</v>
      </c>
      <c r="E64" s="188">
        <f t="shared" si="1"/>
        <v>5.4148381411905921</v>
      </c>
      <c r="F64" s="188">
        <f t="shared" si="2"/>
        <v>3.0941932235374821</v>
      </c>
      <c r="G64" s="188">
        <f t="shared" si="3"/>
        <v>7.7354830588437045</v>
      </c>
      <c r="H64" s="188">
        <f t="shared" si="4"/>
        <v>3.437992470597202</v>
      </c>
      <c r="I64" s="188">
        <f t="shared" si="5"/>
        <v>6.8759849411944041</v>
      </c>
      <c r="J64" s="188">
        <f t="shared" si="6"/>
        <v>6.4462358823697539</v>
      </c>
      <c r="K64" s="132"/>
      <c r="L64" s="190" t="s">
        <v>9</v>
      </c>
      <c r="M64" s="189">
        <v>5.0928748466601803</v>
      </c>
      <c r="N64" s="37">
        <v>5.6833530897512157</v>
      </c>
      <c r="O64" s="37">
        <v>4.6500161643419036</v>
      </c>
      <c r="P64" s="37">
        <v>2.6571520939096596</v>
      </c>
      <c r="Q64" s="37">
        <v>6.6428802347741485</v>
      </c>
      <c r="R64" s="37">
        <v>2.9523912154551772</v>
      </c>
      <c r="S64" s="37">
        <v>5.9047824309103545</v>
      </c>
      <c r="T64" s="37">
        <v>5.5357335289784571</v>
      </c>
      <c r="U64" s="1"/>
      <c r="V64" s="1"/>
      <c r="W64" s="1"/>
      <c r="X64" s="1"/>
      <c r="Y64" s="1"/>
      <c r="Z64" s="1"/>
    </row>
    <row r="65" spans="2:26" ht="16.5" hidden="1" thickTop="1">
      <c r="B65" s="132"/>
      <c r="C65" s="132"/>
      <c r="D65" s="132"/>
      <c r="E65" s="132"/>
      <c r="F65" s="132"/>
      <c r="G65" s="132"/>
      <c r="H65" s="132"/>
      <c r="I65" s="132"/>
      <c r="J65" s="132"/>
      <c r="K65" s="132"/>
      <c r="L65" s="132"/>
      <c r="M65" s="132"/>
      <c r="N65" s="1"/>
      <c r="O65" s="1"/>
      <c r="P65" s="1"/>
      <c r="Q65" s="1"/>
      <c r="R65" s="1"/>
      <c r="S65" s="1"/>
      <c r="T65" s="1"/>
      <c r="U65" s="1"/>
      <c r="V65" s="1"/>
      <c r="W65" s="1"/>
      <c r="X65" s="1"/>
      <c r="Y65" s="1"/>
      <c r="Z65" s="1"/>
    </row>
    <row r="66" spans="2:26" ht="16.5" hidden="1" thickBot="1">
      <c r="B66" s="191" t="s">
        <v>27</v>
      </c>
      <c r="C66" s="192"/>
      <c r="D66" s="192"/>
      <c r="E66" s="192"/>
      <c r="F66" s="192"/>
      <c r="G66" s="192"/>
      <c r="H66" s="192"/>
      <c r="I66" s="132"/>
      <c r="J66" s="132"/>
      <c r="K66" s="132"/>
      <c r="L66" s="191" t="s">
        <v>27</v>
      </c>
      <c r="M66" s="192"/>
      <c r="N66" s="27"/>
      <c r="O66" s="27"/>
      <c r="P66" s="27"/>
      <c r="Q66" s="27"/>
      <c r="R66" s="27"/>
      <c r="S66" s="1"/>
      <c r="T66" s="1"/>
      <c r="U66" s="1"/>
      <c r="V66" s="1"/>
      <c r="W66" s="1"/>
      <c r="X66" s="1"/>
      <c r="Y66" s="1"/>
      <c r="Z66" s="1"/>
    </row>
    <row r="67" spans="2:26" ht="16.5" hidden="1" thickTop="1">
      <c r="B67" s="176"/>
      <c r="C67" s="177" t="s">
        <v>3</v>
      </c>
      <c r="D67" s="178"/>
      <c r="E67" s="178"/>
      <c r="F67" s="179"/>
      <c r="G67" s="180" t="s">
        <v>4</v>
      </c>
      <c r="H67" s="178"/>
      <c r="I67" s="178"/>
      <c r="J67" s="181"/>
      <c r="K67" s="132"/>
      <c r="L67" s="176"/>
      <c r="M67" s="177" t="s">
        <v>3</v>
      </c>
      <c r="N67" s="15"/>
      <c r="O67" s="15"/>
      <c r="P67" s="16"/>
      <c r="Q67" s="17" t="s">
        <v>4</v>
      </c>
      <c r="R67" s="15"/>
      <c r="S67" s="15"/>
      <c r="T67" s="18"/>
      <c r="U67" s="1"/>
      <c r="V67" s="1"/>
      <c r="W67" s="1"/>
      <c r="X67" s="1"/>
      <c r="Y67" s="1"/>
      <c r="Z67" s="1"/>
    </row>
    <row r="68" spans="2:26" ht="16.5" hidden="1" thickBot="1">
      <c r="B68" s="182" t="s">
        <v>17</v>
      </c>
      <c r="C68" s="183" t="s">
        <v>10</v>
      </c>
      <c r="D68" s="184" t="s">
        <v>11</v>
      </c>
      <c r="E68" s="184" t="s">
        <v>12</v>
      </c>
      <c r="F68" s="185" t="s">
        <v>13</v>
      </c>
      <c r="G68" s="184" t="s">
        <v>10</v>
      </c>
      <c r="H68" s="184" t="s">
        <v>11</v>
      </c>
      <c r="I68" s="184" t="s">
        <v>12</v>
      </c>
      <c r="J68" s="186" t="s">
        <v>13</v>
      </c>
      <c r="K68" s="132"/>
      <c r="L68" s="182" t="s">
        <v>17</v>
      </c>
      <c r="M68" s="183" t="s">
        <v>10</v>
      </c>
      <c r="N68" s="21" t="s">
        <v>11</v>
      </c>
      <c r="O68" s="21" t="s">
        <v>12</v>
      </c>
      <c r="P68" s="22" t="s">
        <v>13</v>
      </c>
      <c r="Q68" s="21" t="s">
        <v>10</v>
      </c>
      <c r="R68" s="21" t="s">
        <v>11</v>
      </c>
      <c r="S68" s="21" t="s">
        <v>12</v>
      </c>
      <c r="T68" s="23" t="s">
        <v>13</v>
      </c>
      <c r="U68" s="1"/>
      <c r="V68" s="1"/>
      <c r="W68" s="1"/>
      <c r="X68" s="1"/>
      <c r="Y68" s="1"/>
      <c r="Z68" s="1"/>
    </row>
    <row r="69" spans="2:26" ht="16.5" hidden="1" thickTop="1">
      <c r="B69" s="187" t="s">
        <v>5</v>
      </c>
      <c r="C69" s="132">
        <f t="shared" ref="C69:J73" si="8">($J$7/1.8)*1.07*M69</f>
        <v>0.65343781036799997</v>
      </c>
      <c r="D69" s="132">
        <f t="shared" si="8"/>
        <v>0.54417462854400012</v>
      </c>
      <c r="E69" s="132">
        <f t="shared" si="8"/>
        <v>0.54417462854400012</v>
      </c>
      <c r="F69" s="132">
        <f t="shared" si="8"/>
        <v>0.54417462854400012</v>
      </c>
      <c r="G69" s="132">
        <f t="shared" si="8"/>
        <v>1.1320718915520001</v>
      </c>
      <c r="H69" s="132">
        <f t="shared" si="8"/>
        <v>0.92221192699200027</v>
      </c>
      <c r="I69" s="132">
        <f t="shared" si="8"/>
        <v>0.73922648047200012</v>
      </c>
      <c r="J69" s="132">
        <f t="shared" si="8"/>
        <v>0.73922648047200012</v>
      </c>
      <c r="K69" s="132"/>
      <c r="L69" s="187" t="s">
        <v>5</v>
      </c>
      <c r="M69" s="132">
        <v>1.8320686272</v>
      </c>
      <c r="N69" s="1">
        <v>1.5257232576000002</v>
      </c>
      <c r="O69" s="1">
        <v>1.5257232576000002</v>
      </c>
      <c r="P69" s="1">
        <v>1.5257232576000002</v>
      </c>
      <c r="Q69" s="1">
        <v>3.1740333407999999</v>
      </c>
      <c r="R69" s="1">
        <v>2.5856409168000005</v>
      </c>
      <c r="S69" s="1">
        <v>2.0725976088000002</v>
      </c>
      <c r="T69" s="1">
        <v>2.0725976088000002</v>
      </c>
      <c r="U69" s="1"/>
      <c r="V69" s="1"/>
      <c r="W69" s="1"/>
      <c r="X69" s="1"/>
      <c r="Y69" s="1"/>
      <c r="Z69" s="1"/>
    </row>
    <row r="70" spans="2:26" ht="15.75" hidden="1">
      <c r="B70" s="182" t="s">
        <v>6</v>
      </c>
      <c r="C70" s="132">
        <f t="shared" si="8"/>
        <v>0.74228648616000015</v>
      </c>
      <c r="D70" s="132">
        <f t="shared" si="8"/>
        <v>0.65071057125600007</v>
      </c>
      <c r="E70" s="132">
        <f t="shared" si="8"/>
        <v>0.60377601592800001</v>
      </c>
      <c r="F70" s="132">
        <f t="shared" si="8"/>
        <v>0.52739885267999997</v>
      </c>
      <c r="G70" s="132">
        <f t="shared" si="8"/>
        <v>0.96533413480800012</v>
      </c>
      <c r="H70" s="132">
        <f t="shared" si="8"/>
        <v>0.87655779957600022</v>
      </c>
      <c r="I70" s="132">
        <f t="shared" si="8"/>
        <v>0.8977391155440001</v>
      </c>
      <c r="J70" s="132">
        <f t="shared" si="8"/>
        <v>0.73922648047200012</v>
      </c>
      <c r="K70" s="132"/>
      <c r="L70" s="182" t="s">
        <v>6</v>
      </c>
      <c r="M70" s="132">
        <v>2.0811770640000002</v>
      </c>
      <c r="N70" s="1">
        <v>1.8244221624000001</v>
      </c>
      <c r="O70" s="1">
        <v>1.6928299512</v>
      </c>
      <c r="P70" s="1">
        <v>1.4786883719999999</v>
      </c>
      <c r="Q70" s="1">
        <v>2.7065443032000003</v>
      </c>
      <c r="R70" s="1">
        <v>2.4576386904000005</v>
      </c>
      <c r="S70" s="1">
        <v>2.5170255576000002</v>
      </c>
      <c r="T70" s="1">
        <v>2.0725976088000002</v>
      </c>
      <c r="U70" s="1"/>
      <c r="V70" s="1"/>
      <c r="W70" s="1"/>
      <c r="X70" s="1"/>
      <c r="Y70" s="1"/>
      <c r="Z70" s="1"/>
    </row>
    <row r="71" spans="2:26" ht="15.75" hidden="1">
      <c r="B71" s="182" t="s">
        <v>7</v>
      </c>
      <c r="C71" s="132">
        <f t="shared" si="8"/>
        <v>0.81323087335199995</v>
      </c>
      <c r="D71" s="132">
        <f t="shared" si="8"/>
        <v>0.67057528903200003</v>
      </c>
      <c r="E71" s="132">
        <f t="shared" si="8"/>
        <v>0.57716915796000001</v>
      </c>
      <c r="F71" s="132">
        <f t="shared" si="8"/>
        <v>0.52290650390400006</v>
      </c>
      <c r="G71" s="132">
        <f t="shared" si="8"/>
        <v>0.86580075830400016</v>
      </c>
      <c r="H71" s="132">
        <f t="shared" si="8"/>
        <v>0.81519130252800021</v>
      </c>
      <c r="I71" s="132">
        <f t="shared" si="8"/>
        <v>0.7912899815040001</v>
      </c>
      <c r="J71" s="132">
        <f t="shared" si="8"/>
        <v>0.69245107437600006</v>
      </c>
      <c r="K71" s="132"/>
      <c r="L71" s="182" t="s">
        <v>7</v>
      </c>
      <c r="M71" s="132">
        <v>2.2800865607999996</v>
      </c>
      <c r="N71" s="1">
        <v>1.8801176328</v>
      </c>
      <c r="O71" s="1">
        <v>1.6182312839999999</v>
      </c>
      <c r="P71" s="1">
        <v>1.4660930016</v>
      </c>
      <c r="Q71" s="1">
        <v>2.4274787616000002</v>
      </c>
      <c r="R71" s="1">
        <v>2.2855830912000004</v>
      </c>
      <c r="S71" s="1">
        <v>2.2185700416</v>
      </c>
      <c r="T71" s="1">
        <v>1.9414516104000001</v>
      </c>
      <c r="U71" s="1"/>
      <c r="V71" s="1"/>
      <c r="W71" s="1"/>
      <c r="X71" s="1"/>
      <c r="Y71" s="1"/>
      <c r="Z71" s="1"/>
    </row>
    <row r="72" spans="2:26" ht="15.75" hidden="1">
      <c r="B72" s="182" t="s">
        <v>8</v>
      </c>
      <c r="C72" s="132">
        <f t="shared" si="8"/>
        <v>0.65736590277600004</v>
      </c>
      <c r="D72" s="132">
        <f t="shared" si="8"/>
        <v>0.59063897023200007</v>
      </c>
      <c r="E72" s="132">
        <f t="shared" si="8"/>
        <v>0.50399668151999999</v>
      </c>
      <c r="F72" s="132">
        <f t="shared" si="8"/>
        <v>0.47136385490400007</v>
      </c>
      <c r="G72" s="132">
        <f t="shared" si="8"/>
        <v>0.75037416076800012</v>
      </c>
      <c r="H72" s="132">
        <f t="shared" si="8"/>
        <v>0.7991099960400001</v>
      </c>
      <c r="I72" s="132">
        <f t="shared" si="8"/>
        <v>0.76289631170400007</v>
      </c>
      <c r="J72" s="132">
        <f t="shared" si="8"/>
        <v>0.53341758727200006</v>
      </c>
      <c r="K72" s="132"/>
      <c r="L72" s="182" t="s">
        <v>8</v>
      </c>
      <c r="M72" s="132">
        <v>1.8430819704000001</v>
      </c>
      <c r="N72" s="1">
        <v>1.6559971127999999</v>
      </c>
      <c r="O72" s="1">
        <v>1.413074808</v>
      </c>
      <c r="P72" s="1">
        <v>1.3215809016000002</v>
      </c>
      <c r="Q72" s="1">
        <v>2.1038527872000001</v>
      </c>
      <c r="R72" s="1">
        <v>2.2404953160000001</v>
      </c>
      <c r="S72" s="1">
        <v>2.1389616216</v>
      </c>
      <c r="T72" s="1">
        <v>1.4955633288000001</v>
      </c>
      <c r="U72" s="1"/>
      <c r="V72" s="1"/>
      <c r="W72" s="1"/>
      <c r="X72" s="1"/>
      <c r="Y72" s="1"/>
      <c r="Z72" s="1"/>
    </row>
    <row r="73" spans="2:26" ht="16.5" hidden="1" thickBot="1">
      <c r="B73" s="190" t="s">
        <v>9</v>
      </c>
      <c r="C73" s="132">
        <f t="shared" si="8"/>
        <v>0.48763324684800008</v>
      </c>
      <c r="D73" s="132">
        <f t="shared" si="8"/>
        <v>0.56929850503199997</v>
      </c>
      <c r="E73" s="132">
        <f t="shared" si="8"/>
        <v>0.44839572710400005</v>
      </c>
      <c r="F73" s="132">
        <f t="shared" si="8"/>
        <v>0.41314417221600003</v>
      </c>
      <c r="G73" s="132">
        <f t="shared" si="8"/>
        <v>0.7116213227760001</v>
      </c>
      <c r="H73" s="132">
        <f t="shared" si="8"/>
        <v>0.70720131456000013</v>
      </c>
      <c r="I73" s="132">
        <f t="shared" si="8"/>
        <v>0.63388415700000011</v>
      </c>
      <c r="J73" s="132">
        <f t="shared" si="8"/>
        <v>0.65453015282400007</v>
      </c>
      <c r="K73" s="132"/>
      <c r="L73" s="190" t="s">
        <v>9</v>
      </c>
      <c r="M73" s="132">
        <v>1.3671960192000001</v>
      </c>
      <c r="N73" s="1">
        <v>1.5961640328</v>
      </c>
      <c r="O73" s="1">
        <v>1.2571842816000001</v>
      </c>
      <c r="P73" s="1">
        <v>1.1583481464000001</v>
      </c>
      <c r="Q73" s="1">
        <v>1.9951999704000001</v>
      </c>
      <c r="R73" s="1">
        <v>1.9828074240000002</v>
      </c>
      <c r="S73" s="1">
        <v>1.7772453000000001</v>
      </c>
      <c r="T73" s="1">
        <v>1.8351312695999999</v>
      </c>
      <c r="V73" s="1"/>
      <c r="W73" s="1"/>
      <c r="X73" s="1"/>
      <c r="Y73" s="1"/>
      <c r="Z73" s="1"/>
    </row>
    <row r="74" spans="2:26" ht="16.5" hidden="1" thickTop="1">
      <c r="B74" s="132"/>
      <c r="C74" s="132"/>
      <c r="D74" s="132"/>
      <c r="E74" s="132"/>
      <c r="F74" s="132"/>
      <c r="G74" s="132"/>
      <c r="H74" s="132"/>
      <c r="I74" s="132"/>
      <c r="J74" s="132"/>
      <c r="K74" s="132"/>
      <c r="L74" s="132"/>
      <c r="M74" s="132"/>
      <c r="N74" s="1"/>
      <c r="O74" s="1"/>
      <c r="P74" s="1"/>
      <c r="Q74" s="1"/>
      <c r="R74" s="1"/>
      <c r="S74" s="1"/>
      <c r="T74" s="1"/>
      <c r="U74" s="1"/>
      <c r="V74" s="1"/>
      <c r="W74" s="1"/>
      <c r="X74" s="1"/>
      <c r="Y74" s="1"/>
      <c r="Z74" s="1"/>
    </row>
    <row r="75" spans="2:26" ht="15.75" hidden="1">
      <c r="B75" s="132" t="s">
        <v>28</v>
      </c>
      <c r="C75" s="132"/>
      <c r="D75" s="132"/>
      <c r="E75" s="132"/>
      <c r="F75" s="132"/>
      <c r="G75" s="132"/>
      <c r="H75" s="132"/>
      <c r="I75" s="132"/>
      <c r="J75" s="132"/>
      <c r="K75" s="132"/>
      <c r="L75" s="132"/>
      <c r="M75" s="132"/>
      <c r="N75" s="1"/>
      <c r="O75" s="1"/>
      <c r="P75" s="1"/>
      <c r="Q75" s="1"/>
      <c r="R75" s="1"/>
      <c r="S75" s="1"/>
      <c r="T75" s="1"/>
      <c r="U75" s="1"/>
      <c r="V75" s="1"/>
      <c r="W75" s="1"/>
      <c r="X75" s="1"/>
      <c r="Y75" s="1"/>
      <c r="Z75" s="1"/>
    </row>
    <row r="76" spans="2:26" ht="15.75" hidden="1">
      <c r="B76" s="132" t="s">
        <v>29</v>
      </c>
      <c r="C76" s="132"/>
      <c r="D76" s="132"/>
      <c r="E76" s="132"/>
      <c r="F76" s="132"/>
      <c r="G76" s="132"/>
      <c r="H76" s="132"/>
      <c r="I76" s="132"/>
      <c r="J76" s="132"/>
      <c r="K76" s="132"/>
      <c r="L76" s="132"/>
      <c r="M76" s="132"/>
      <c r="N76" s="1"/>
      <c r="O76" s="1"/>
      <c r="P76" s="1"/>
      <c r="Q76" s="1"/>
      <c r="R76" s="1"/>
      <c r="S76" s="1"/>
      <c r="T76" s="1"/>
      <c r="U76" s="1"/>
      <c r="V76" s="1"/>
      <c r="W76" s="1"/>
      <c r="X76" s="1"/>
      <c r="Y76" s="1"/>
      <c r="Z76" s="1"/>
    </row>
    <row r="77" spans="2:26" ht="15.75" hidden="1">
      <c r="B77" s="132"/>
      <c r="C77" s="132"/>
      <c r="D77" s="132"/>
      <c r="E77" s="132"/>
      <c r="F77" s="132"/>
      <c r="G77" s="132"/>
      <c r="H77" s="132"/>
      <c r="I77" s="132"/>
      <c r="J77" s="132"/>
      <c r="K77" s="132"/>
      <c r="L77" s="132"/>
      <c r="M77" s="132"/>
      <c r="N77" s="1"/>
      <c r="O77" s="1"/>
      <c r="P77" s="1"/>
      <c r="Q77" s="1"/>
      <c r="R77" s="1"/>
      <c r="S77" s="1"/>
      <c r="T77" s="1"/>
      <c r="U77" s="1"/>
      <c r="V77" s="1"/>
      <c r="W77" s="1"/>
      <c r="X77" s="1"/>
      <c r="Y77" s="1"/>
      <c r="Z77" s="1"/>
    </row>
    <row r="78" spans="2:26" ht="15.75" hidden="1">
      <c r="B78" s="132"/>
      <c r="C78" s="132" t="s">
        <v>3</v>
      </c>
      <c r="D78" s="132"/>
      <c r="E78" s="132"/>
      <c r="F78" s="132"/>
      <c r="G78" s="132" t="s">
        <v>4</v>
      </c>
      <c r="H78" s="132"/>
      <c r="I78" s="132"/>
      <c r="J78" s="132"/>
      <c r="K78" s="132"/>
      <c r="L78" s="132"/>
      <c r="M78" s="132"/>
      <c r="N78" s="1"/>
      <c r="O78" s="1"/>
      <c r="P78" s="1"/>
      <c r="Q78" s="1"/>
      <c r="R78" s="1"/>
      <c r="S78" s="1"/>
      <c r="T78" s="1"/>
      <c r="U78" s="1"/>
      <c r="V78" s="1"/>
      <c r="W78" s="1"/>
      <c r="X78" s="1"/>
      <c r="Y78" s="1"/>
      <c r="Z78" s="1"/>
    </row>
    <row r="79" spans="2:26" ht="15.75" hidden="1">
      <c r="B79" s="132" t="s">
        <v>17</v>
      </c>
      <c r="C79" s="132" t="s">
        <v>10</v>
      </c>
      <c r="D79" s="132" t="s">
        <v>11</v>
      </c>
      <c r="E79" s="132" t="s">
        <v>12</v>
      </c>
      <c r="F79" s="132" t="s">
        <v>13</v>
      </c>
      <c r="G79" s="132" t="s">
        <v>10</v>
      </c>
      <c r="H79" s="132" t="s">
        <v>11</v>
      </c>
      <c r="I79" s="132" t="s">
        <v>12</v>
      </c>
      <c r="J79" s="132" t="s">
        <v>13</v>
      </c>
      <c r="K79" s="132"/>
      <c r="L79" s="132"/>
      <c r="M79" s="132"/>
      <c r="N79" s="1"/>
      <c r="O79" s="1"/>
      <c r="P79" s="1"/>
      <c r="Q79" s="1"/>
      <c r="R79" s="1"/>
      <c r="S79" s="1"/>
      <c r="T79" s="1"/>
      <c r="U79" s="1"/>
      <c r="V79" s="1"/>
      <c r="W79" s="1"/>
      <c r="X79" s="1"/>
      <c r="Y79" s="1"/>
      <c r="Z79" s="1"/>
    </row>
    <row r="80" spans="2:26" ht="15.75" hidden="1">
      <c r="B80" s="132" t="s">
        <v>5</v>
      </c>
      <c r="C80" s="132">
        <v>0</v>
      </c>
      <c r="D80" s="132">
        <v>0</v>
      </c>
      <c r="E80" s="132">
        <v>0</v>
      </c>
      <c r="F80" s="132">
        <v>0</v>
      </c>
      <c r="G80" s="132">
        <v>0.63</v>
      </c>
      <c r="H80" s="132">
        <v>6.0000000000000053E-2</v>
      </c>
      <c r="I80" s="132">
        <v>6.0000000000000053E-2</v>
      </c>
      <c r="J80" s="132">
        <v>6.0000000000000053E-2</v>
      </c>
      <c r="K80" s="132"/>
      <c r="L80" s="132"/>
      <c r="M80" s="132"/>
      <c r="N80" s="1"/>
      <c r="O80" s="1"/>
      <c r="P80" s="1"/>
      <c r="Q80" s="1"/>
      <c r="R80" s="1"/>
      <c r="S80" s="1"/>
      <c r="T80" s="1"/>
      <c r="U80" s="1"/>
      <c r="V80" s="1"/>
      <c r="W80" s="1"/>
      <c r="X80" s="1"/>
      <c r="Y80" s="1"/>
      <c r="Z80" s="1"/>
    </row>
    <row r="81" spans="2:26" ht="15.75" hidden="1">
      <c r="B81" s="132" t="s">
        <v>6</v>
      </c>
      <c r="C81" s="132">
        <v>0</v>
      </c>
      <c r="D81" s="132">
        <v>0</v>
      </c>
      <c r="E81" s="132">
        <v>0</v>
      </c>
      <c r="F81" s="132">
        <v>0</v>
      </c>
      <c r="G81" s="132">
        <v>3.9</v>
      </c>
      <c r="H81" s="132">
        <v>4.74</v>
      </c>
      <c r="I81" s="132">
        <v>3.43</v>
      </c>
      <c r="J81" s="132">
        <v>5.32</v>
      </c>
      <c r="K81" s="132"/>
      <c r="L81" s="132"/>
      <c r="M81" s="132"/>
      <c r="N81" s="1"/>
      <c r="O81" s="1"/>
      <c r="P81" s="1"/>
      <c r="Q81" s="1"/>
      <c r="R81" s="1"/>
      <c r="S81" s="1"/>
      <c r="T81" s="1"/>
      <c r="U81" s="1"/>
      <c r="V81" s="1"/>
      <c r="W81" s="1"/>
      <c r="X81" s="1"/>
      <c r="Y81" s="1"/>
      <c r="Z81" s="1"/>
    </row>
    <row r="82" spans="2:26" ht="15.75" hidden="1">
      <c r="B82" s="132" t="s">
        <v>7</v>
      </c>
      <c r="C82" s="132">
        <v>0</v>
      </c>
      <c r="D82" s="132">
        <v>0</v>
      </c>
      <c r="E82" s="132">
        <v>0</v>
      </c>
      <c r="F82" s="132">
        <v>0</v>
      </c>
      <c r="G82" s="132">
        <v>1.17</v>
      </c>
      <c r="H82" s="132">
        <v>1.53</v>
      </c>
      <c r="I82" s="132">
        <v>2.4300000000000002</v>
      </c>
      <c r="J82" s="132">
        <v>3.28</v>
      </c>
      <c r="K82" s="132"/>
      <c r="L82" s="132"/>
      <c r="M82" s="132"/>
      <c r="N82" s="1"/>
      <c r="O82" s="1"/>
      <c r="P82" s="1"/>
      <c r="Q82" s="1"/>
      <c r="R82" s="1"/>
      <c r="S82" s="1"/>
      <c r="T82" s="1"/>
      <c r="U82" s="1"/>
      <c r="V82" s="1"/>
      <c r="W82" s="1"/>
      <c r="X82" s="1"/>
      <c r="Y82" s="1"/>
      <c r="Z82" s="1"/>
    </row>
    <row r="83" spans="2:26" ht="15.75" hidden="1">
      <c r="B83" s="132" t="s">
        <v>8</v>
      </c>
      <c r="C83" s="132">
        <v>0</v>
      </c>
      <c r="D83" s="132">
        <v>0</v>
      </c>
      <c r="E83" s="132">
        <v>0</v>
      </c>
      <c r="F83" s="132">
        <v>0</v>
      </c>
      <c r="G83" s="132">
        <v>0</v>
      </c>
      <c r="H83" s="132">
        <v>3.9999999999999147E-2</v>
      </c>
      <c r="I83" s="132">
        <v>0</v>
      </c>
      <c r="J83" s="132">
        <v>0</v>
      </c>
      <c r="K83" s="132"/>
      <c r="L83" s="132"/>
      <c r="M83" s="132"/>
      <c r="N83" s="1"/>
      <c r="O83" s="1"/>
      <c r="P83" s="1"/>
      <c r="Q83" s="1"/>
      <c r="R83" s="1"/>
      <c r="S83" s="1"/>
      <c r="T83" s="1"/>
      <c r="U83" s="1"/>
      <c r="V83" s="1"/>
      <c r="W83" s="1"/>
      <c r="X83" s="1"/>
      <c r="Y83" s="1"/>
      <c r="Z83" s="1"/>
    </row>
    <row r="84" spans="2:26" ht="15.75" hidden="1">
      <c r="B84" s="132" t="s">
        <v>9</v>
      </c>
      <c r="C84" s="132">
        <v>0</v>
      </c>
      <c r="D84" s="132">
        <v>0</v>
      </c>
      <c r="E84" s="132">
        <v>0</v>
      </c>
      <c r="F84" s="132">
        <v>0</v>
      </c>
      <c r="G84" s="132">
        <v>0</v>
      </c>
      <c r="H84" s="132">
        <v>0</v>
      </c>
      <c r="I84" s="132">
        <v>0</v>
      </c>
      <c r="J84" s="132">
        <v>0</v>
      </c>
      <c r="K84" s="132"/>
      <c r="L84" s="132"/>
      <c r="M84" s="132"/>
      <c r="N84" s="1"/>
      <c r="O84" s="1"/>
      <c r="P84" s="1"/>
      <c r="Q84" s="1"/>
      <c r="R84" s="1"/>
      <c r="S84" s="1"/>
      <c r="T84" s="1"/>
      <c r="U84" s="1"/>
      <c r="V84" s="1"/>
      <c r="W84" s="1"/>
      <c r="X84" s="1"/>
      <c r="Y84" s="1"/>
      <c r="Z84" s="1"/>
    </row>
    <row r="85" spans="2:26" ht="15.75" hidden="1">
      <c r="B85" s="132"/>
      <c r="C85" s="132"/>
      <c r="D85" s="132"/>
      <c r="E85" s="132"/>
      <c r="F85" s="132"/>
      <c r="G85" s="132"/>
      <c r="H85" s="132"/>
      <c r="I85" s="132"/>
      <c r="J85" s="132"/>
      <c r="K85" s="132"/>
      <c r="L85" s="132"/>
      <c r="M85" s="132"/>
      <c r="N85" s="1"/>
      <c r="O85" s="1"/>
      <c r="P85" s="1"/>
      <c r="Q85" s="1"/>
      <c r="R85" s="1"/>
      <c r="S85" s="1"/>
      <c r="T85" s="1"/>
      <c r="U85" s="1"/>
      <c r="V85" s="1"/>
      <c r="W85" s="1"/>
      <c r="X85" s="1"/>
      <c r="Y85" s="1"/>
      <c r="Z85" s="1"/>
    </row>
    <row r="86" spans="2:26" ht="15.75" hidden="1">
      <c r="B86" s="132" t="s">
        <v>30</v>
      </c>
      <c r="C86" s="132"/>
      <c r="D86" s="132"/>
      <c r="E86" s="132"/>
      <c r="F86" s="132"/>
      <c r="G86" s="132"/>
      <c r="H86" s="132"/>
      <c r="I86" s="132"/>
      <c r="J86" s="132"/>
      <c r="K86" s="132"/>
      <c r="L86" s="132"/>
      <c r="M86" s="132"/>
      <c r="N86" s="1"/>
      <c r="O86" s="1"/>
      <c r="P86" s="1"/>
      <c r="Q86" s="1"/>
      <c r="R86" s="1"/>
      <c r="S86" s="1"/>
      <c r="T86" s="1"/>
      <c r="U86" s="1"/>
      <c r="V86" s="1"/>
      <c r="W86" s="1"/>
      <c r="X86" s="1"/>
      <c r="Y86" s="1"/>
      <c r="Z86" s="1"/>
    </row>
    <row r="87" spans="2:26" ht="15.75" hidden="1">
      <c r="B87" s="132" t="s">
        <v>16</v>
      </c>
      <c r="C87" s="132"/>
      <c r="D87" s="132"/>
      <c r="E87" s="132"/>
      <c r="F87" s="132"/>
      <c r="G87" s="132"/>
      <c r="H87" s="132"/>
      <c r="I87" s="132"/>
      <c r="J87" s="132"/>
      <c r="K87" s="132"/>
      <c r="L87" s="132"/>
      <c r="M87" s="132"/>
      <c r="N87" s="1"/>
      <c r="O87" s="1"/>
      <c r="P87" s="1"/>
      <c r="Q87" s="1"/>
      <c r="R87" s="1"/>
      <c r="S87" s="1"/>
      <c r="T87" s="1"/>
      <c r="U87" s="1"/>
      <c r="V87" s="1"/>
      <c r="W87" s="1"/>
      <c r="X87" s="1"/>
      <c r="Y87" s="1"/>
      <c r="Z87" s="1"/>
    </row>
    <row r="88" spans="2:26" ht="15.75" hidden="1">
      <c r="B88" s="132"/>
      <c r="C88" s="132" t="s">
        <v>3</v>
      </c>
      <c r="D88" s="132"/>
      <c r="E88" s="132"/>
      <c r="F88" s="132"/>
      <c r="G88" s="132" t="s">
        <v>4</v>
      </c>
      <c r="H88" s="132"/>
      <c r="I88" s="132"/>
      <c r="J88" s="132"/>
      <c r="K88" s="132"/>
      <c r="L88" s="132"/>
      <c r="M88" s="132"/>
      <c r="N88" s="1"/>
      <c r="O88" s="1"/>
      <c r="P88" s="1"/>
      <c r="Q88" s="1"/>
      <c r="R88" s="1"/>
      <c r="S88" s="1"/>
      <c r="T88" s="1"/>
      <c r="U88" s="1"/>
      <c r="V88" s="1"/>
      <c r="W88" s="1"/>
      <c r="X88" s="1"/>
      <c r="Y88" s="1"/>
      <c r="Z88" s="1"/>
    </row>
    <row r="89" spans="2:26" ht="15.75" hidden="1">
      <c r="B89" s="132" t="s">
        <v>17</v>
      </c>
      <c r="C89" s="132" t="s">
        <v>10</v>
      </c>
      <c r="D89" s="132" t="s">
        <v>11</v>
      </c>
      <c r="E89" s="132" t="s">
        <v>12</v>
      </c>
      <c r="F89" s="132" t="s">
        <v>13</v>
      </c>
      <c r="G89" s="132" t="s">
        <v>10</v>
      </c>
      <c r="H89" s="132" t="s">
        <v>11</v>
      </c>
      <c r="I89" s="132" t="s">
        <v>12</v>
      </c>
      <c r="J89" s="132" t="s">
        <v>13</v>
      </c>
      <c r="K89" s="132"/>
      <c r="L89" s="132"/>
      <c r="M89" s="132"/>
      <c r="N89" s="1"/>
      <c r="O89" s="1"/>
      <c r="P89" s="1"/>
      <c r="Q89" s="1"/>
      <c r="R89" s="1"/>
      <c r="S89" s="1"/>
      <c r="T89" s="1"/>
      <c r="U89" s="1"/>
      <c r="V89" s="1"/>
      <c r="W89" s="1"/>
      <c r="X89" s="1"/>
      <c r="Y89" s="1"/>
      <c r="Z89" s="1"/>
    </row>
    <row r="90" spans="2:26" ht="15.75" hidden="1">
      <c r="B90" s="132" t="s">
        <v>5</v>
      </c>
      <c r="C90" s="132">
        <f t="shared" ref="C90:J94" si="9">C29*C60</f>
        <v>0.59233510026262737</v>
      </c>
      <c r="D90" s="132">
        <f t="shared" si="9"/>
        <v>5.2472256488649709</v>
      </c>
      <c r="E90" s="132">
        <f t="shared" si="9"/>
        <v>4.3487267117686237</v>
      </c>
      <c r="F90" s="132">
        <f t="shared" si="9"/>
        <v>0.40978503780767178</v>
      </c>
      <c r="G90" s="132">
        <f t="shared" si="9"/>
        <v>0.32566245499071256</v>
      </c>
      <c r="H90" s="132">
        <f t="shared" si="9"/>
        <v>6.0189229729534039</v>
      </c>
      <c r="I90" s="132">
        <f t="shared" si="9"/>
        <v>12.856653043392361</v>
      </c>
      <c r="J90" s="132">
        <f t="shared" si="9"/>
        <v>0.79804423682794379</v>
      </c>
      <c r="K90" s="132"/>
      <c r="L90" s="132"/>
      <c r="M90" s="132"/>
      <c r="N90" s="1"/>
      <c r="O90" s="1"/>
      <c r="P90" s="1"/>
      <c r="Q90" s="1"/>
      <c r="R90" s="1"/>
      <c r="S90" s="1"/>
      <c r="T90" s="1"/>
      <c r="U90" s="1"/>
      <c r="V90" s="1"/>
      <c r="W90" s="1"/>
      <c r="X90" s="1"/>
      <c r="Y90" s="1"/>
      <c r="Z90" s="1"/>
    </row>
    <row r="91" spans="2:26" ht="15.75" hidden="1">
      <c r="B91" s="132" t="s">
        <v>6</v>
      </c>
      <c r="C91" s="132">
        <f t="shared" si="9"/>
        <v>4.1974592241916442</v>
      </c>
      <c r="D91" s="132">
        <f t="shared" si="9"/>
        <v>24.394578200339168</v>
      </c>
      <c r="E91" s="132">
        <f t="shared" si="9"/>
        <v>44.024006788528446</v>
      </c>
      <c r="F91" s="132">
        <f t="shared" si="9"/>
        <v>14.812082760369689</v>
      </c>
      <c r="G91" s="132">
        <f t="shared" si="9"/>
        <v>4.6684075926975703E-2</v>
      </c>
      <c r="H91" s="132">
        <f t="shared" si="9"/>
        <v>18.939197688042277</v>
      </c>
      <c r="I91" s="132">
        <f t="shared" si="9"/>
        <v>162.14430609536959</v>
      </c>
      <c r="J91" s="132">
        <f t="shared" si="9"/>
        <v>63.895713823981581</v>
      </c>
      <c r="K91" s="132"/>
      <c r="L91" s="132"/>
      <c r="M91" s="132"/>
      <c r="N91" s="1"/>
      <c r="O91" s="1"/>
      <c r="P91" s="1"/>
      <c r="Q91" s="1"/>
      <c r="R91" s="1"/>
      <c r="S91" s="1"/>
      <c r="T91" s="1"/>
      <c r="U91" s="1"/>
      <c r="V91" s="1"/>
      <c r="W91" s="1"/>
      <c r="X91" s="1"/>
      <c r="Y91" s="1"/>
      <c r="Z91" s="1"/>
    </row>
    <row r="92" spans="2:26" ht="15.75" hidden="1">
      <c r="B92" s="132" t="s">
        <v>7</v>
      </c>
      <c r="C92" s="132">
        <f t="shared" si="9"/>
        <v>3.6365153925393265</v>
      </c>
      <c r="D92" s="132">
        <f t="shared" si="9"/>
        <v>30.658514883005065</v>
      </c>
      <c r="E92" s="132">
        <f t="shared" si="9"/>
        <v>61.693608514922211</v>
      </c>
      <c r="F92" s="132">
        <f t="shared" si="9"/>
        <v>51.996185014367093</v>
      </c>
      <c r="G92" s="132">
        <f t="shared" si="9"/>
        <v>0.91905384141572821</v>
      </c>
      <c r="H92" s="132">
        <f t="shared" si="9"/>
        <v>15.91297579308422</v>
      </c>
      <c r="I92" s="132">
        <f t="shared" si="9"/>
        <v>184.31062741611649</v>
      </c>
      <c r="J92" s="132">
        <f t="shared" si="9"/>
        <v>136.44409147309904</v>
      </c>
      <c r="K92" s="132"/>
      <c r="L92" s="193" t="s">
        <v>34</v>
      </c>
      <c r="M92" s="193" t="s">
        <v>34</v>
      </c>
      <c r="N92" s="28" t="s">
        <v>35</v>
      </c>
      <c r="O92" s="28" t="s">
        <v>35</v>
      </c>
      <c r="P92" s="1"/>
      <c r="Q92" s="1"/>
      <c r="R92" s="1"/>
      <c r="S92" s="1"/>
      <c r="T92" s="1"/>
      <c r="U92" s="1"/>
      <c r="V92" s="1"/>
      <c r="W92" s="1"/>
      <c r="X92" s="1"/>
      <c r="Y92" s="1"/>
      <c r="Z92" s="1"/>
    </row>
    <row r="93" spans="2:26" ht="15.75" hidden="1">
      <c r="B93" s="132" t="s">
        <v>8</v>
      </c>
      <c r="C93" s="132">
        <f t="shared" si="9"/>
        <v>2.8600196292022617</v>
      </c>
      <c r="D93" s="132">
        <f t="shared" si="9"/>
        <v>51.824497723357112</v>
      </c>
      <c r="E93" s="132">
        <f t="shared" si="9"/>
        <v>100.10821093898274</v>
      </c>
      <c r="F93" s="132">
        <f t="shared" si="9"/>
        <v>107.91953977066038</v>
      </c>
      <c r="G93" s="132">
        <f t="shared" si="9"/>
        <v>1.0389222797030759</v>
      </c>
      <c r="H93" s="132">
        <f t="shared" si="9"/>
        <v>33.20617100651269</v>
      </c>
      <c r="I93" s="132">
        <f t="shared" si="9"/>
        <v>176.9515253417182</v>
      </c>
      <c r="J93" s="132">
        <f t="shared" si="9"/>
        <v>132.50904308602577</v>
      </c>
      <c r="K93" s="132"/>
      <c r="L93" s="194" t="s">
        <v>18</v>
      </c>
      <c r="M93" s="194" t="s">
        <v>19</v>
      </c>
      <c r="N93" s="1" t="s">
        <v>18</v>
      </c>
      <c r="O93" s="1" t="s">
        <v>19</v>
      </c>
      <c r="P93" s="1"/>
      <c r="Q93" s="1"/>
      <c r="R93" s="1"/>
      <c r="S93" s="1"/>
      <c r="T93" s="1"/>
      <c r="U93" s="1"/>
      <c r="V93" s="1"/>
      <c r="W93" s="1"/>
      <c r="X93" s="1"/>
      <c r="Y93" s="1"/>
      <c r="Z93" s="1"/>
    </row>
    <row r="94" spans="2:26" ht="15.75" hidden="1">
      <c r="B94" s="132" t="s">
        <v>9</v>
      </c>
      <c r="C94" s="132">
        <f t="shared" si="9"/>
        <v>4.5163681674206657</v>
      </c>
      <c r="D94" s="132">
        <f t="shared" si="9"/>
        <v>91.406129072251119</v>
      </c>
      <c r="E94" s="132">
        <f t="shared" si="9"/>
        <v>137.94143487393376</v>
      </c>
      <c r="F94" s="132">
        <f t="shared" si="9"/>
        <v>133.95951025173207</v>
      </c>
      <c r="G94" s="132">
        <f t="shared" si="9"/>
        <v>1.614611206003479</v>
      </c>
      <c r="H94" s="132">
        <f t="shared" si="9"/>
        <v>23.224205469622881</v>
      </c>
      <c r="I94" s="132">
        <f t="shared" si="9"/>
        <v>219.5607168624135</v>
      </c>
      <c r="J94" s="132">
        <f t="shared" si="9"/>
        <v>145.09184451069251</v>
      </c>
      <c r="K94" s="132"/>
      <c r="L94" s="193">
        <f>SUM(C29:F33)</f>
        <v>219.83976331605982</v>
      </c>
      <c r="M94" s="193">
        <f>SUM(G29:J33)</f>
        <v>222.86192201046961</v>
      </c>
      <c r="N94" s="29">
        <f>M32</f>
        <v>145.59580094245416</v>
      </c>
      <c r="O94" s="29">
        <f>N32</f>
        <v>128.21888085532919</v>
      </c>
      <c r="P94" s="41"/>
      <c r="Q94" s="1"/>
      <c r="R94" s="1"/>
      <c r="S94" s="1"/>
      <c r="T94" s="1"/>
      <c r="U94" s="1"/>
      <c r="V94" s="1"/>
      <c r="W94" s="1"/>
      <c r="X94" s="1"/>
      <c r="Y94" s="1"/>
      <c r="Z94" s="1"/>
    </row>
    <row r="95" spans="2:26" ht="15.75" hidden="1">
      <c r="B95" s="132"/>
      <c r="C95" s="132"/>
      <c r="D95" s="132"/>
      <c r="E95" s="132"/>
      <c r="F95" s="132"/>
      <c r="G95" s="132"/>
      <c r="H95" s="132"/>
      <c r="I95" s="132"/>
      <c r="J95" s="132"/>
      <c r="K95" s="132">
        <f>IF($J$5&gt;4.2,SUM(C90:J94),1*SUM(C90:J94))</f>
        <v>2212.3557063823991</v>
      </c>
      <c r="L95" s="195">
        <f>SUM(C90:F94)</f>
        <v>876.54673370450655</v>
      </c>
      <c r="M95" s="195">
        <f>SUM(G90:J94)</f>
        <v>1335.8089726778924</v>
      </c>
      <c r="N95" s="29">
        <f>SUM(C93:F94)</f>
        <v>630.53571042754015</v>
      </c>
      <c r="O95" s="29">
        <f>SUM(G93:J94)</f>
        <v>733.19703976269216</v>
      </c>
      <c r="P95" s="1"/>
      <c r="Q95" s="1"/>
      <c r="R95" s="1"/>
      <c r="S95" s="1"/>
      <c r="T95" s="1"/>
      <c r="U95" s="1"/>
      <c r="V95" s="1"/>
      <c r="W95" s="1"/>
      <c r="X95" s="1"/>
      <c r="Y95" s="1"/>
      <c r="Z95" s="1"/>
    </row>
    <row r="96" spans="2:26" ht="15.75" hidden="1">
      <c r="B96" s="132" t="s">
        <v>31</v>
      </c>
      <c r="C96" s="132"/>
      <c r="D96" s="132"/>
      <c r="E96" s="132"/>
      <c r="F96" s="132"/>
      <c r="G96" s="132"/>
      <c r="H96" s="132"/>
      <c r="I96" s="132"/>
      <c r="J96" s="132"/>
      <c r="K96" s="132"/>
      <c r="L96" s="196">
        <f>IF(L19&gt;0,L95/L94,"X")</f>
        <v>3.9872074118107128</v>
      </c>
      <c r="M96" s="196">
        <f>IF(M94&gt;0,M95/M94,"X")</f>
        <v>5.9938860825903619</v>
      </c>
      <c r="N96" s="30">
        <f>IF(N94&gt;0,N95/N94,"X")</f>
        <v>4.3307273035762579</v>
      </c>
      <c r="O96" s="30">
        <f>IF(O94&gt;0,O95/O94,"X")</f>
        <v>5.7183235017467249</v>
      </c>
      <c r="P96" s="1"/>
      <c r="Q96" s="1"/>
      <c r="R96" s="1"/>
      <c r="S96" s="1"/>
      <c r="T96" s="1"/>
      <c r="U96" s="1"/>
      <c r="V96" s="1"/>
      <c r="W96" s="1"/>
      <c r="X96" s="1"/>
      <c r="Y96" s="1"/>
      <c r="Z96" s="1"/>
    </row>
    <row r="97" spans="2:26" ht="15.75" hidden="1">
      <c r="B97" s="132" t="s">
        <v>16</v>
      </c>
      <c r="C97" s="132"/>
      <c r="D97" s="132"/>
      <c r="E97" s="132"/>
      <c r="F97" s="132"/>
      <c r="G97" s="132"/>
      <c r="H97" s="132"/>
      <c r="I97" s="132"/>
      <c r="J97" s="132"/>
      <c r="K97" s="132"/>
      <c r="L97" s="132"/>
      <c r="M97" s="132"/>
      <c r="N97" s="1"/>
      <c r="O97" s="1"/>
      <c r="P97" s="1"/>
      <c r="Q97" s="1"/>
      <c r="R97" s="1"/>
      <c r="S97" s="1"/>
      <c r="T97" s="1"/>
      <c r="U97" s="1"/>
      <c r="V97" s="1"/>
      <c r="W97" s="1"/>
      <c r="X97" s="1"/>
      <c r="Y97" s="1"/>
      <c r="Z97" s="1"/>
    </row>
    <row r="98" spans="2:26" ht="15.75" hidden="1">
      <c r="B98" s="132"/>
      <c r="C98" s="132" t="s">
        <v>3</v>
      </c>
      <c r="D98" s="132"/>
      <c r="E98" s="132"/>
      <c r="F98" s="132"/>
      <c r="G98" s="132" t="s">
        <v>4</v>
      </c>
      <c r="H98" s="132"/>
      <c r="I98" s="132"/>
      <c r="J98" s="132"/>
      <c r="K98" s="132"/>
      <c r="L98" s="132"/>
      <c r="M98" s="132"/>
      <c r="N98" s="1"/>
      <c r="O98" s="1"/>
      <c r="P98" s="1"/>
      <c r="Q98" s="1"/>
      <c r="R98" s="1"/>
      <c r="S98" s="1"/>
      <c r="T98" s="1"/>
      <c r="U98" s="1"/>
      <c r="V98" s="1"/>
      <c r="W98" s="1"/>
      <c r="X98" s="1"/>
      <c r="Y98" s="1"/>
      <c r="Z98" s="1"/>
    </row>
    <row r="99" spans="2:26" ht="15.75" hidden="1">
      <c r="B99" s="132" t="s">
        <v>17</v>
      </c>
      <c r="C99" s="132" t="s">
        <v>10</v>
      </c>
      <c r="D99" s="132" t="s">
        <v>11</v>
      </c>
      <c r="E99" s="132" t="s">
        <v>12</v>
      </c>
      <c r="F99" s="132" t="s">
        <v>13</v>
      </c>
      <c r="G99" s="132" t="s">
        <v>10</v>
      </c>
      <c r="H99" s="132" t="s">
        <v>11</v>
      </c>
      <c r="I99" s="132" t="s">
        <v>12</v>
      </c>
      <c r="J99" s="132" t="s">
        <v>13</v>
      </c>
      <c r="K99" s="132"/>
      <c r="L99" s="132" t="s">
        <v>40</v>
      </c>
      <c r="M99" s="194" t="s">
        <v>38</v>
      </c>
      <c r="N99" s="8" t="s">
        <v>39</v>
      </c>
      <c r="O99" s="8" t="s">
        <v>36</v>
      </c>
      <c r="P99" s="8" t="s">
        <v>37</v>
      </c>
      <c r="Q99" s="1"/>
      <c r="R99" s="1"/>
      <c r="S99" s="1"/>
      <c r="T99" s="1"/>
      <c r="U99" s="1"/>
      <c r="V99" s="1"/>
      <c r="W99" s="1"/>
      <c r="X99" s="1"/>
      <c r="Y99" s="1"/>
      <c r="Z99" s="1"/>
    </row>
    <row r="100" spans="2:26" ht="15.75" hidden="1">
      <c r="B100" s="132" t="s">
        <v>5</v>
      </c>
      <c r="C100" s="132">
        <f t="shared" ref="C100:J104" si="10">C69*C29</f>
        <v>0.11850678135719898</v>
      </c>
      <c r="D100" s="132">
        <f t="shared" si="10"/>
        <v>0.89788636443709946</v>
      </c>
      <c r="E100" s="132">
        <f t="shared" si="10"/>
        <v>1.0197452979619521</v>
      </c>
      <c r="F100" s="132">
        <f t="shared" si="10"/>
        <v>7.8620448500017412E-2</v>
      </c>
      <c r="G100" s="132">
        <f t="shared" si="10"/>
        <v>8.2488503791275494E-2</v>
      </c>
      <c r="H100" s="132">
        <f t="shared" si="10"/>
        <v>1.4039342159769141</v>
      </c>
      <c r="I100" s="132">
        <f t="shared" si="10"/>
        <v>2.3036647261441066</v>
      </c>
      <c r="J100" s="132">
        <f t="shared" si="10"/>
        <v>0.13727439777639969</v>
      </c>
      <c r="K100" s="132"/>
      <c r="L100" s="132">
        <f>SUM(C100:J100)</f>
        <v>6.0421207359449642</v>
      </c>
      <c r="M100" s="132">
        <f>SUM(C100:F104)</f>
        <v>111.02037648273497</v>
      </c>
      <c r="N100" s="1">
        <f>SUM(G100:J104)</f>
        <v>158.06396523749422</v>
      </c>
      <c r="O100" s="1">
        <f>SUM(C100:F100)</f>
        <v>2.1147588922562681</v>
      </c>
      <c r="P100" s="1">
        <f>SUM(G100:J100)</f>
        <v>3.9273618436886957</v>
      </c>
      <c r="Q100" s="1"/>
      <c r="R100" s="1"/>
      <c r="S100" s="1"/>
      <c r="T100" s="1"/>
      <c r="U100" s="1"/>
      <c r="V100" s="1"/>
      <c r="W100" s="1"/>
      <c r="X100" s="1"/>
      <c r="Y100" s="1"/>
      <c r="Z100" s="1"/>
    </row>
    <row r="101" spans="2:26" ht="15.75" hidden="1">
      <c r="B101" s="132" t="s">
        <v>6</v>
      </c>
      <c r="C101" s="132">
        <f t="shared" si="10"/>
        <v>0.30462542536715187</v>
      </c>
      <c r="D101" s="132">
        <f t="shared" si="10"/>
        <v>2.9315391342060684</v>
      </c>
      <c r="E101" s="132">
        <f t="shared" si="10"/>
        <v>7.5428702555672045</v>
      </c>
      <c r="F101" s="132">
        <f t="shared" si="10"/>
        <v>5.0493779083965151</v>
      </c>
      <c r="G101" s="132">
        <f t="shared" si="10"/>
        <v>5.8258458717398414E-3</v>
      </c>
      <c r="H101" s="132">
        <f t="shared" si="10"/>
        <v>2.2994179629598741</v>
      </c>
      <c r="I101" s="132">
        <f t="shared" si="10"/>
        <v>19.924525851088077</v>
      </c>
      <c r="J101" s="132">
        <f t="shared" si="10"/>
        <v>9.8133273271918817</v>
      </c>
      <c r="K101" s="132"/>
      <c r="L101" s="132">
        <f>SUM(C101:J101)</f>
        <v>47.87150971064851</v>
      </c>
      <c r="M101" s="132"/>
      <c r="N101" s="1"/>
      <c r="O101" s="1">
        <f>SUM(C101:F101)</f>
        <v>15.828412723536939</v>
      </c>
      <c r="P101" s="1">
        <f>SUM(G101:J101)</f>
        <v>32.043096987111568</v>
      </c>
      <c r="Q101" s="1"/>
      <c r="R101" s="1"/>
      <c r="S101" s="1"/>
      <c r="T101" s="1"/>
      <c r="U101" s="1"/>
      <c r="V101" s="1"/>
      <c r="W101" s="1"/>
      <c r="X101" s="1"/>
      <c r="Y101" s="1"/>
      <c r="Z101" s="1"/>
    </row>
    <row r="102" spans="2:26" ht="15.75" hidden="1">
      <c r="B102" s="132" t="s">
        <v>7</v>
      </c>
      <c r="C102" s="132">
        <f t="shared" si="10"/>
        <v>0.32156633832421605</v>
      </c>
      <c r="D102" s="132">
        <f t="shared" si="10"/>
        <v>3.9865983137521321</v>
      </c>
      <c r="E102" s="132">
        <f t="shared" si="10"/>
        <v>7.9670036382702092</v>
      </c>
      <c r="F102" s="132">
        <f t="shared" si="10"/>
        <v>12.166824570639541</v>
      </c>
      <c r="G102" s="132">
        <f t="shared" si="10"/>
        <v>7.7149433341809168E-2</v>
      </c>
      <c r="H102" s="132">
        <f t="shared" si="10"/>
        <v>2.1560953832883629</v>
      </c>
      <c r="I102" s="132">
        <f t="shared" si="10"/>
        <v>18.4439224478398</v>
      </c>
      <c r="J102" s="132">
        <f t="shared" si="10"/>
        <v>17.729937632787216</v>
      </c>
      <c r="K102" s="132"/>
      <c r="L102" s="132">
        <f>SUM(C102:J102)</f>
        <v>62.849097758243289</v>
      </c>
      <c r="M102" s="132"/>
      <c r="N102" s="1"/>
      <c r="O102" s="1">
        <f>SUM(C102:F102)</f>
        <v>24.441992860986097</v>
      </c>
      <c r="P102" s="1">
        <f>SUM(G102:J102)</f>
        <v>38.407104897257184</v>
      </c>
      <c r="Q102" s="1"/>
      <c r="R102" s="1"/>
      <c r="S102" s="1"/>
      <c r="T102" s="1"/>
      <c r="U102" s="1"/>
      <c r="V102" s="1"/>
      <c r="W102" s="1"/>
      <c r="X102" s="1"/>
      <c r="Y102" s="1"/>
      <c r="Z102" s="1"/>
    </row>
    <row r="103" spans="2:26" ht="15.75" hidden="1">
      <c r="B103" s="132" t="s">
        <v>8</v>
      </c>
      <c r="C103" s="132">
        <f t="shared" si="10"/>
        <v>0.23520595282209097</v>
      </c>
      <c r="D103" s="132">
        <f t="shared" si="10"/>
        <v>5.2372506253366273</v>
      </c>
      <c r="E103" s="132">
        <f t="shared" si="10"/>
        <v>9.6232686948735875</v>
      </c>
      <c r="F103" s="132">
        <f t="shared" si="10"/>
        <v>15.995937830804724</v>
      </c>
      <c r="G103" s="132">
        <f t="shared" si="10"/>
        <v>0.10077979976235697</v>
      </c>
      <c r="H103" s="132">
        <f t="shared" si="10"/>
        <v>4.1164151709203409</v>
      </c>
      <c r="I103" s="132">
        <f t="shared" si="10"/>
        <v>22.43762348241129</v>
      </c>
      <c r="J103" s="132">
        <f t="shared" si="10"/>
        <v>17.13273435470694</v>
      </c>
      <c r="K103" s="132"/>
      <c r="L103" s="132">
        <f>SUM(C103:J103)</f>
        <v>74.879215911637957</v>
      </c>
      <c r="M103" s="132"/>
      <c r="N103" s="1"/>
      <c r="O103" s="1">
        <f>SUM(C103:F103)</f>
        <v>31.091663103837028</v>
      </c>
      <c r="P103" s="1">
        <f>SUM(G103:J103)</f>
        <v>43.787552807800928</v>
      </c>
      <c r="Q103" s="1"/>
      <c r="R103" s="1"/>
      <c r="S103" s="1"/>
      <c r="T103" s="1"/>
      <c r="U103" s="1"/>
      <c r="V103" s="1"/>
      <c r="W103" s="1"/>
      <c r="X103" s="1"/>
      <c r="Y103" s="1"/>
      <c r="Z103" s="1"/>
    </row>
    <row r="104" spans="2:26" ht="15.75" hidden="1">
      <c r="B104" s="132" t="s">
        <v>9</v>
      </c>
      <c r="C104" s="132">
        <f t="shared" si="10"/>
        <v>0.37135444379921606</v>
      </c>
      <c r="D104" s="132">
        <f t="shared" si="10"/>
        <v>7.8628448428121249</v>
      </c>
      <c r="E104" s="132">
        <f t="shared" si="10"/>
        <v>11.422751405541877</v>
      </c>
      <c r="F104" s="132">
        <f t="shared" si="10"/>
        <v>17.886598209965406</v>
      </c>
      <c r="G104" s="132">
        <f t="shared" si="10"/>
        <v>0.14853523088923928</v>
      </c>
      <c r="H104" s="132">
        <f t="shared" si="10"/>
        <v>4.7772613751175133</v>
      </c>
      <c r="I104" s="132">
        <f t="shared" si="10"/>
        <v>20.240890739134006</v>
      </c>
      <c r="J104" s="132">
        <f t="shared" si="10"/>
        <v>14.732161356495077</v>
      </c>
      <c r="K104" s="132" t="s">
        <v>15</v>
      </c>
      <c r="L104" s="132">
        <f>SUM(C104:J104)</f>
        <v>77.442397603754443</v>
      </c>
      <c r="M104" s="132"/>
      <c r="N104" s="1"/>
      <c r="O104" s="1">
        <f>SUM(C104:F104)</f>
        <v>37.543548902118623</v>
      </c>
      <c r="P104" s="1">
        <f>SUM(G104:J104)</f>
        <v>39.898848701635835</v>
      </c>
      <c r="Q104" s="1"/>
      <c r="R104" s="1"/>
      <c r="S104" s="1"/>
      <c r="T104" s="1"/>
      <c r="U104" s="1"/>
      <c r="V104" s="1"/>
      <c r="W104" s="1"/>
      <c r="X104" s="1"/>
      <c r="Y104" s="1"/>
      <c r="Z104" s="1"/>
    </row>
    <row r="105" spans="2:26" ht="15.75" hidden="1">
      <c r="B105" s="132"/>
      <c r="C105" s="132"/>
      <c r="D105" s="132"/>
      <c r="E105" s="132"/>
      <c r="F105" s="132"/>
      <c r="G105" s="132"/>
      <c r="H105" s="132"/>
      <c r="I105" s="132"/>
      <c r="J105" s="132"/>
      <c r="K105" s="132">
        <f>SUM(C100:J104)</f>
        <v>269.08434172022919</v>
      </c>
      <c r="L105" s="197">
        <f>IF(L100&gt;0,L100/L29,"X ")</f>
        <v>0.69076485653786157</v>
      </c>
      <c r="M105" s="197">
        <f>IF(M100&gt;0,M100/M29,"X ")</f>
        <v>0.5050058952398111</v>
      </c>
      <c r="N105" s="12">
        <f>IF(N100&gt;0,N100/N29,"X ")</f>
        <v>0.7092461727493703</v>
      </c>
      <c r="O105" s="12">
        <f>IF(O100&gt;0,O100/O29,"X ")</f>
        <v>0.54932192113527845</v>
      </c>
      <c r="P105" s="12">
        <f>IF(P100&gt;0,P100/P29,"X ")</f>
        <v>0.80195440041585608</v>
      </c>
      <c r="Q105" s="1"/>
      <c r="R105" s="1"/>
      <c r="S105" s="1"/>
      <c r="T105" s="1"/>
      <c r="U105" s="1"/>
      <c r="V105" s="1"/>
      <c r="W105" s="1"/>
      <c r="X105" s="1"/>
      <c r="Y105" s="1"/>
      <c r="Z105" s="1"/>
    </row>
    <row r="106" spans="2:26" ht="15.75" hidden="1">
      <c r="B106" s="132"/>
      <c r="C106" s="132"/>
      <c r="D106" s="132"/>
      <c r="E106" s="132"/>
      <c r="F106" s="132"/>
      <c r="G106" s="132"/>
      <c r="H106" s="132"/>
      <c r="I106" s="132"/>
      <c r="J106" s="132"/>
      <c r="K106" s="132"/>
      <c r="L106" s="197">
        <f>IF(L101&gt;0,L101/L30,"X ")</f>
        <v>0.73556831039628368</v>
      </c>
      <c r="M106" s="132"/>
      <c r="N106" s="1"/>
      <c r="O106" s="12">
        <f t="shared" ref="O106:P109" si="11">IF(O101&gt;0,O101/O30,"X ")</f>
        <v>0.58661841971696471</v>
      </c>
      <c r="P106" s="12">
        <f t="shared" si="11"/>
        <v>0.8410589183151248</v>
      </c>
      <c r="Q106" s="1"/>
      <c r="R106" s="1"/>
      <c r="S106" s="1"/>
      <c r="T106" s="1"/>
      <c r="U106" s="1"/>
      <c r="V106" s="1"/>
      <c r="W106" s="1"/>
      <c r="X106" s="1"/>
      <c r="Y106" s="1"/>
      <c r="Z106" s="1"/>
    </row>
    <row r="107" spans="2:26" ht="15.75" hidden="1">
      <c r="B107" s="132" t="s">
        <v>32</v>
      </c>
      <c r="C107" s="132"/>
      <c r="D107" s="132"/>
      <c r="E107" s="132"/>
      <c r="F107" s="132"/>
      <c r="G107" s="132"/>
      <c r="H107" s="132"/>
      <c r="I107" s="132"/>
      <c r="J107" s="132"/>
      <c r="K107" s="132"/>
      <c r="L107" s="197">
        <f>IF(L102&gt;0,L102/L31,"X ")</f>
        <v>0.66115870778073826</v>
      </c>
      <c r="M107" s="132"/>
      <c r="N107" s="1"/>
      <c r="O107" s="12">
        <f t="shared" si="11"/>
        <v>0.56302736036639511</v>
      </c>
      <c r="P107" s="12">
        <f t="shared" si="11"/>
        <v>0.74364226205505846</v>
      </c>
      <c r="Q107" s="1"/>
      <c r="R107" s="1"/>
      <c r="S107" s="1"/>
      <c r="T107" s="1"/>
      <c r="U107" s="1"/>
      <c r="V107" s="1"/>
      <c r="W107" s="1"/>
      <c r="X107" s="1"/>
      <c r="Y107" s="1"/>
      <c r="Z107" s="1"/>
    </row>
    <row r="108" spans="2:26" ht="15.75" hidden="1">
      <c r="B108" s="132"/>
      <c r="C108" s="132"/>
      <c r="D108" s="132"/>
      <c r="E108" s="132"/>
      <c r="F108" s="132"/>
      <c r="G108" s="132"/>
      <c r="H108" s="132"/>
      <c r="I108" s="132"/>
      <c r="J108" s="132"/>
      <c r="K108" s="132"/>
      <c r="L108" s="197">
        <f>IF(L103&gt;0,L103/L32,"X ")</f>
        <v>0.58014555332811335</v>
      </c>
      <c r="M108" s="132"/>
      <c r="N108" s="1"/>
      <c r="O108" s="12">
        <f t="shared" si="11"/>
        <v>0.49943043269891685</v>
      </c>
      <c r="P108" s="12">
        <f t="shared" si="11"/>
        <v>0.65535057908691641</v>
      </c>
      <c r="Q108" s="1"/>
      <c r="R108" s="1"/>
      <c r="S108" s="1"/>
      <c r="T108" s="1"/>
      <c r="U108" s="1"/>
      <c r="V108" s="1"/>
      <c r="W108" s="1"/>
      <c r="X108" s="1"/>
      <c r="Y108" s="1"/>
      <c r="Z108" s="1"/>
    </row>
    <row r="109" spans="2:26" ht="15.75" hidden="1">
      <c r="B109" s="132"/>
      <c r="C109" s="132" t="s">
        <v>3</v>
      </c>
      <c r="D109" s="132"/>
      <c r="E109" s="132"/>
      <c r="F109" s="132"/>
      <c r="G109" s="132" t="s">
        <v>4</v>
      </c>
      <c r="H109" s="132"/>
      <c r="I109" s="132"/>
      <c r="J109" s="132"/>
      <c r="K109" s="132"/>
      <c r="L109" s="197">
        <f>IF(L104&gt;0,L104/L33,"X ")</f>
        <v>0.53502649809136349</v>
      </c>
      <c r="M109" s="132"/>
      <c r="N109" s="1"/>
      <c r="O109" s="12">
        <f t="shared" si="11"/>
        <v>0.450478122255906</v>
      </c>
      <c r="P109" s="12">
        <f t="shared" si="11"/>
        <v>0.64978221946378545</v>
      </c>
      <c r="Q109" s="1"/>
      <c r="R109" s="1"/>
      <c r="S109" s="1"/>
      <c r="T109" s="1"/>
      <c r="U109" s="1"/>
      <c r="V109" s="1"/>
      <c r="W109" s="1"/>
      <c r="X109" s="1"/>
      <c r="Y109" s="1"/>
      <c r="Z109" s="1"/>
    </row>
    <row r="110" spans="2:26" ht="15.75" hidden="1">
      <c r="B110" s="132" t="s">
        <v>17</v>
      </c>
      <c r="C110" s="132" t="s">
        <v>10</v>
      </c>
      <c r="D110" s="132" t="s">
        <v>11</v>
      </c>
      <c r="E110" s="132" t="s">
        <v>12</v>
      </c>
      <c r="F110" s="132" t="s">
        <v>13</v>
      </c>
      <c r="G110" s="132" t="s">
        <v>10</v>
      </c>
      <c r="H110" s="132" t="s">
        <v>11</v>
      </c>
      <c r="I110" s="132" t="s">
        <v>12</v>
      </c>
      <c r="J110" s="132" t="s">
        <v>13</v>
      </c>
      <c r="K110" s="132"/>
      <c r="L110" s="132"/>
      <c r="M110" s="132"/>
      <c r="N110" s="1"/>
      <c r="O110" s="1"/>
      <c r="P110" s="1"/>
      <c r="Q110" s="1"/>
      <c r="R110" s="1"/>
      <c r="S110" s="1"/>
      <c r="T110" s="1"/>
      <c r="U110" s="1"/>
      <c r="V110" s="1"/>
      <c r="W110" s="1"/>
      <c r="X110" s="1"/>
      <c r="Y110" s="1"/>
      <c r="Z110" s="1"/>
    </row>
    <row r="111" spans="2:26" ht="15.75" hidden="1">
      <c r="B111" s="132" t="s">
        <v>5</v>
      </c>
      <c r="C111" s="132">
        <f t="shared" ref="C111:J115" si="12">C80*C29</f>
        <v>0</v>
      </c>
      <c r="D111" s="132">
        <f t="shared" si="12"/>
        <v>0</v>
      </c>
      <c r="E111" s="132">
        <f t="shared" si="12"/>
        <v>0</v>
      </c>
      <c r="F111" s="132">
        <f t="shared" si="12"/>
        <v>0</v>
      </c>
      <c r="G111" s="132">
        <f t="shared" si="12"/>
        <v>4.5904997532673478E-2</v>
      </c>
      <c r="H111" s="132">
        <f t="shared" si="12"/>
        <v>9.1341318077905992E-2</v>
      </c>
      <c r="I111" s="132">
        <f t="shared" si="12"/>
        <v>0.18697907504665195</v>
      </c>
      <c r="J111" s="132">
        <f t="shared" si="12"/>
        <v>1.1142003275268172E-2</v>
      </c>
      <c r="K111" s="132"/>
      <c r="L111" s="132"/>
      <c r="M111" s="132"/>
      <c r="N111" s="1"/>
      <c r="O111" s="1"/>
      <c r="P111" s="1"/>
      <c r="Q111" s="1"/>
      <c r="R111" s="1"/>
      <c r="S111" s="1"/>
      <c r="T111" s="1"/>
      <c r="U111" s="1"/>
      <c r="V111" s="1"/>
      <c r="W111" s="1"/>
      <c r="X111" s="1"/>
      <c r="Y111" s="1"/>
      <c r="Z111" s="1"/>
    </row>
    <row r="112" spans="2:26" ht="15.75" hidden="1">
      <c r="B112" s="132" t="s">
        <v>6</v>
      </c>
      <c r="C112" s="132">
        <f t="shared" si="12"/>
        <v>0</v>
      </c>
      <c r="D112" s="132">
        <f t="shared" si="12"/>
        <v>0</v>
      </c>
      <c r="E112" s="132">
        <f t="shared" si="12"/>
        <v>0</v>
      </c>
      <c r="F112" s="132">
        <f t="shared" si="12"/>
        <v>0</v>
      </c>
      <c r="G112" s="132">
        <f t="shared" si="12"/>
        <v>2.3536719650242583E-2</v>
      </c>
      <c r="H112" s="132">
        <f t="shared" si="12"/>
        <v>12.43413856987169</v>
      </c>
      <c r="I112" s="132">
        <f t="shared" si="12"/>
        <v>76.125817050780569</v>
      </c>
      <c r="J112" s="132">
        <f t="shared" si="12"/>
        <v>70.623689437270187</v>
      </c>
      <c r="K112" s="132"/>
      <c r="L112" s="132"/>
      <c r="M112" s="132"/>
      <c r="N112" s="1"/>
      <c r="O112" s="1"/>
      <c r="P112" s="1"/>
      <c r="Q112" s="1"/>
      <c r="R112" s="1"/>
      <c r="S112" s="1"/>
      <c r="T112" s="1"/>
      <c r="U112" s="1"/>
      <c r="V112" s="1"/>
      <c r="W112" s="1"/>
      <c r="X112" s="1"/>
      <c r="Y112" s="1"/>
      <c r="Z112" s="1"/>
    </row>
    <row r="113" spans="2:26" ht="15.75" hidden="1">
      <c r="B113" s="132" t="s">
        <v>7</v>
      </c>
      <c r="C113" s="132">
        <f t="shared" si="12"/>
        <v>0</v>
      </c>
      <c r="D113" s="132">
        <f t="shared" si="12"/>
        <v>0</v>
      </c>
      <c r="E113" s="132">
        <f t="shared" si="12"/>
        <v>0</v>
      </c>
      <c r="F113" s="132">
        <f t="shared" si="12"/>
        <v>0</v>
      </c>
      <c r="G113" s="132">
        <f t="shared" si="12"/>
        <v>0.10425589969074953</v>
      </c>
      <c r="H113" s="132">
        <f t="shared" si="12"/>
        <v>4.0466893184472941</v>
      </c>
      <c r="I113" s="132">
        <f t="shared" si="12"/>
        <v>56.640084666640199</v>
      </c>
      <c r="J113" s="132">
        <f t="shared" si="12"/>
        <v>83.983110991556359</v>
      </c>
      <c r="K113" s="132"/>
      <c r="L113" s="132"/>
      <c r="M113" s="132"/>
      <c r="N113" s="1"/>
      <c r="O113" s="1"/>
      <c r="P113" s="1"/>
      <c r="Q113" s="1"/>
      <c r="R113" s="1"/>
      <c r="S113" s="1"/>
      <c r="T113" s="1"/>
      <c r="U113" s="1"/>
      <c r="V113" s="1"/>
      <c r="W113" s="1"/>
      <c r="X113" s="1"/>
      <c r="Y113" s="1"/>
      <c r="Z113" s="1"/>
    </row>
    <row r="114" spans="2:26" ht="15.75" hidden="1">
      <c r="B114" s="132" t="s">
        <v>8</v>
      </c>
      <c r="C114" s="132">
        <f t="shared" si="12"/>
        <v>0</v>
      </c>
      <c r="D114" s="132">
        <f t="shared" si="12"/>
        <v>0</v>
      </c>
      <c r="E114" s="132">
        <f t="shared" si="12"/>
        <v>0</v>
      </c>
      <c r="F114" s="132">
        <f t="shared" si="12"/>
        <v>0</v>
      </c>
      <c r="G114" s="132">
        <f t="shared" si="12"/>
        <v>0</v>
      </c>
      <c r="H114" s="132">
        <f t="shared" si="12"/>
        <v>0.20604999018003536</v>
      </c>
      <c r="I114" s="132">
        <f t="shared" si="12"/>
        <v>0</v>
      </c>
      <c r="J114" s="132">
        <f t="shared" si="12"/>
        <v>0</v>
      </c>
      <c r="K114" s="132"/>
      <c r="L114" s="132"/>
      <c r="M114" s="132"/>
      <c r="N114" s="1"/>
      <c r="O114" s="1"/>
      <c r="P114" s="1"/>
      <c r="Q114" s="1"/>
      <c r="R114" s="1"/>
      <c r="S114" s="1"/>
      <c r="T114" s="1"/>
      <c r="U114" s="1"/>
      <c r="V114" s="1"/>
      <c r="W114" s="1"/>
      <c r="X114" s="1"/>
      <c r="Y114" s="1"/>
      <c r="Z114" s="1"/>
    </row>
    <row r="115" spans="2:26" ht="15.75" hidden="1">
      <c r="B115" s="132" t="s">
        <v>9</v>
      </c>
      <c r="C115" s="132">
        <f t="shared" si="12"/>
        <v>0</v>
      </c>
      <c r="D115" s="132">
        <f t="shared" si="12"/>
        <v>0</v>
      </c>
      <c r="E115" s="132">
        <f t="shared" si="12"/>
        <v>0</v>
      </c>
      <c r="F115" s="132">
        <f t="shared" si="12"/>
        <v>0</v>
      </c>
      <c r="G115" s="132">
        <f t="shared" si="12"/>
        <v>0</v>
      </c>
      <c r="H115" s="132">
        <f t="shared" si="12"/>
        <v>0</v>
      </c>
      <c r="I115" s="132">
        <f t="shared" si="12"/>
        <v>0</v>
      </c>
      <c r="J115" s="132">
        <f t="shared" si="12"/>
        <v>0</v>
      </c>
      <c r="K115" s="132" t="s">
        <v>15</v>
      </c>
      <c r="L115" s="132"/>
      <c r="M115" s="132"/>
      <c r="N115" s="1"/>
      <c r="O115" s="1"/>
      <c r="P115" s="1"/>
      <c r="Q115" s="1"/>
      <c r="R115" s="1"/>
      <c r="S115" s="1"/>
      <c r="T115" s="1"/>
      <c r="U115" s="1"/>
      <c r="V115" s="1"/>
      <c r="W115" s="1"/>
      <c r="X115" s="1"/>
      <c r="Y115" s="1"/>
      <c r="Z115" s="1"/>
    </row>
    <row r="116" spans="2:26" ht="15.75" hidden="1">
      <c r="B116" s="132"/>
      <c r="C116" s="132"/>
      <c r="D116" s="132"/>
      <c r="E116" s="132"/>
      <c r="F116" s="132"/>
      <c r="G116" s="132"/>
      <c r="H116" s="132"/>
      <c r="I116" s="132"/>
      <c r="J116" s="132"/>
      <c r="K116" s="132">
        <f>SUM(C111:J115)</f>
        <v>304.52274003801983</v>
      </c>
      <c r="L116" s="132"/>
      <c r="M116" s="132"/>
      <c r="N116" s="1"/>
      <c r="O116" s="1"/>
      <c r="P116" s="1"/>
      <c r="Q116" s="1"/>
      <c r="R116" s="1"/>
      <c r="S116" s="1"/>
      <c r="T116" s="1"/>
      <c r="U116" s="1"/>
      <c r="V116" s="1"/>
      <c r="W116" s="1"/>
      <c r="X116" s="1"/>
      <c r="Y116" s="1"/>
      <c r="Z116" s="1"/>
    </row>
    <row r="117" spans="2:26" ht="15.75" hidden="1">
      <c r="B117" s="132"/>
      <c r="C117" s="132"/>
      <c r="D117" s="132"/>
      <c r="E117" s="132"/>
      <c r="F117" s="132"/>
      <c r="G117" s="132"/>
      <c r="H117" s="132"/>
      <c r="I117" s="132"/>
      <c r="J117" s="132"/>
      <c r="K117" s="132"/>
      <c r="L117" s="132"/>
      <c r="M117" s="132"/>
      <c r="N117" s="1"/>
      <c r="O117" s="1"/>
      <c r="P117" s="1"/>
      <c r="Q117" s="1"/>
      <c r="R117" s="1"/>
      <c r="S117" s="1"/>
      <c r="T117" s="1"/>
      <c r="U117" s="1"/>
      <c r="V117" s="1"/>
      <c r="W117" s="1"/>
      <c r="X117" s="1"/>
      <c r="Y117" s="1"/>
      <c r="Z117" s="1"/>
    </row>
    <row r="118" spans="2:26" ht="15.75" hidden="1">
      <c r="B118" s="132" t="s">
        <v>33</v>
      </c>
      <c r="C118" s="132"/>
      <c r="D118" s="132"/>
      <c r="E118" s="132">
        <v>1.1267605633802817</v>
      </c>
      <c r="F118" s="132"/>
      <c r="G118" s="132"/>
      <c r="H118" s="132"/>
      <c r="I118" s="132"/>
      <c r="J118" s="132"/>
      <c r="K118" s="132"/>
      <c r="L118" s="132"/>
      <c r="M118" s="132"/>
      <c r="N118" s="1"/>
      <c r="O118" s="1"/>
      <c r="P118" s="1"/>
      <c r="Q118" s="1"/>
      <c r="R118" s="1"/>
      <c r="S118" s="1"/>
      <c r="T118" s="1"/>
      <c r="U118" s="1"/>
      <c r="V118" s="1"/>
      <c r="W118" s="1"/>
      <c r="X118" s="1"/>
      <c r="Y118" s="1"/>
      <c r="Z118" s="1"/>
    </row>
    <row r="119" spans="2:26" ht="15.75" hidden="1">
      <c r="B119" s="132"/>
      <c r="C119" s="132"/>
      <c r="D119" s="132"/>
      <c r="E119" s="132"/>
      <c r="F119" s="132"/>
      <c r="G119" s="132"/>
      <c r="H119" s="132"/>
      <c r="I119" s="132"/>
      <c r="J119" s="132"/>
      <c r="K119" s="132"/>
      <c r="L119" s="132"/>
      <c r="M119" s="132"/>
      <c r="N119" s="1"/>
      <c r="O119" s="1"/>
      <c r="P119" s="1"/>
      <c r="Q119" s="1"/>
      <c r="R119" s="1"/>
      <c r="S119" s="1"/>
      <c r="T119" s="1"/>
      <c r="U119" s="1"/>
      <c r="V119" s="1"/>
      <c r="W119" s="1"/>
      <c r="X119" s="1"/>
      <c r="Y119" s="1"/>
      <c r="Z119" s="1"/>
    </row>
    <row r="120" spans="2:26" ht="19.5" hidden="1" customHeight="1">
      <c r="B120" s="132"/>
      <c r="C120" s="132"/>
      <c r="D120" s="132"/>
      <c r="E120" s="132"/>
      <c r="F120" s="132"/>
      <c r="G120" s="132"/>
      <c r="H120" s="132"/>
      <c r="I120" s="132"/>
      <c r="J120" s="132"/>
      <c r="K120" s="132"/>
      <c r="L120" s="132"/>
      <c r="M120" s="132"/>
      <c r="N120" s="1"/>
      <c r="O120" s="1"/>
      <c r="P120" s="1"/>
      <c r="Q120" s="1"/>
      <c r="R120" s="1"/>
      <c r="S120" s="1"/>
      <c r="T120" s="1"/>
      <c r="U120" s="1"/>
      <c r="V120" s="1"/>
      <c r="W120" s="1"/>
      <c r="X120" s="1"/>
      <c r="Y120" s="1"/>
      <c r="Z120" s="1"/>
    </row>
    <row r="121" spans="2:26" ht="15.75" hidden="1">
      <c r="B121" s="132"/>
      <c r="C121" s="132"/>
      <c r="D121" s="132"/>
      <c r="E121" s="132"/>
      <c r="F121" s="132"/>
      <c r="G121" s="132"/>
      <c r="H121" s="132"/>
      <c r="I121" s="132"/>
      <c r="J121" s="132"/>
      <c r="K121" s="132"/>
      <c r="L121" s="132"/>
      <c r="M121" s="132"/>
      <c r="N121" s="1"/>
      <c r="O121" s="1"/>
      <c r="P121" s="1"/>
      <c r="Q121" s="1"/>
      <c r="R121" s="1"/>
      <c r="S121" s="1"/>
      <c r="T121" s="1"/>
      <c r="U121" s="1"/>
      <c r="V121" s="1"/>
      <c r="W121" s="1"/>
      <c r="X121" s="1"/>
      <c r="Y121" s="1"/>
      <c r="Z121" s="1"/>
    </row>
    <row r="122" spans="2:26" ht="14.45" hidden="1" customHeight="1">
      <c r="B122" s="132"/>
      <c r="C122" s="132"/>
      <c r="D122" s="132"/>
      <c r="E122" s="132"/>
      <c r="F122" s="132"/>
      <c r="G122" s="132"/>
      <c r="H122" s="132"/>
      <c r="I122" s="132"/>
      <c r="J122" s="132"/>
      <c r="K122" s="132"/>
      <c r="L122" s="132"/>
      <c r="M122" s="132"/>
      <c r="N122" s="1"/>
      <c r="O122" s="1"/>
      <c r="P122" s="1"/>
      <c r="Q122" s="1"/>
      <c r="R122" s="1"/>
      <c r="S122" s="1"/>
      <c r="T122" s="1"/>
      <c r="U122" s="1"/>
      <c r="V122" s="1"/>
      <c r="W122" s="1"/>
      <c r="X122" s="1"/>
      <c r="Y122" s="1"/>
      <c r="Z122" s="1"/>
    </row>
    <row r="123" spans="2:26" ht="15.75" hidden="1">
      <c r="B123" s="191"/>
      <c r="C123" s="132"/>
      <c r="D123" s="132"/>
      <c r="E123" s="132"/>
      <c r="F123" s="132"/>
      <c r="G123" s="132"/>
      <c r="H123" s="132"/>
      <c r="I123" s="132"/>
      <c r="J123" s="132"/>
      <c r="K123" s="132"/>
      <c r="L123" s="132"/>
      <c r="M123" s="132"/>
      <c r="N123" s="1"/>
      <c r="O123" s="1"/>
      <c r="P123" s="1"/>
      <c r="Q123" s="1"/>
      <c r="R123" s="1"/>
      <c r="S123" s="1"/>
      <c r="T123" s="1"/>
      <c r="U123" s="1"/>
      <c r="V123" s="1"/>
      <c r="W123" s="1"/>
      <c r="X123" s="1"/>
      <c r="Y123" s="1"/>
      <c r="Z123" s="1"/>
    </row>
    <row r="124" spans="2:26" ht="15.75" hidden="1">
      <c r="B124" s="132"/>
      <c r="C124" s="132"/>
      <c r="D124" s="132"/>
      <c r="E124" s="132"/>
      <c r="F124" s="132"/>
      <c r="G124" s="132"/>
      <c r="H124" s="132"/>
      <c r="I124" s="132"/>
      <c r="J124" s="132"/>
      <c r="K124" s="132"/>
      <c r="L124" s="132"/>
      <c r="M124" s="132"/>
      <c r="N124" s="1"/>
      <c r="O124" s="1"/>
      <c r="P124" s="1"/>
      <c r="Q124" s="1"/>
      <c r="R124" s="1"/>
      <c r="S124" s="1"/>
      <c r="T124" s="1"/>
      <c r="U124" s="1"/>
      <c r="V124" s="1"/>
      <c r="W124" s="1"/>
      <c r="X124" s="1"/>
      <c r="Y124" s="1"/>
      <c r="Z124" s="1"/>
    </row>
    <row r="125" spans="2:26" ht="15.75" hidden="1">
      <c r="B125" s="132"/>
      <c r="C125" s="132"/>
      <c r="D125" s="132"/>
      <c r="E125" s="132"/>
      <c r="F125" s="132"/>
      <c r="G125" s="132"/>
      <c r="H125" s="132"/>
      <c r="I125" s="132"/>
      <c r="J125" s="132"/>
      <c r="K125" s="132"/>
      <c r="L125" s="132"/>
      <c r="M125" s="132"/>
      <c r="N125" s="1"/>
      <c r="O125" s="1"/>
      <c r="P125" s="1"/>
      <c r="Q125" s="1"/>
      <c r="R125" s="1"/>
      <c r="S125" s="1"/>
      <c r="T125" s="1"/>
      <c r="U125" s="1"/>
      <c r="V125" s="1"/>
      <c r="W125" s="1"/>
      <c r="X125" s="1"/>
      <c r="Y125" s="1"/>
      <c r="Z125" s="1"/>
    </row>
    <row r="126" spans="2:26" ht="15.75" hidden="1">
      <c r="B126" s="132"/>
      <c r="C126" s="132"/>
      <c r="D126" s="132"/>
      <c r="E126" s="132"/>
      <c r="F126" s="132"/>
      <c r="G126" s="132"/>
      <c r="H126" s="132"/>
      <c r="I126" s="132"/>
      <c r="J126" s="132"/>
      <c r="K126" s="132"/>
      <c r="L126" s="132"/>
      <c r="M126" s="132"/>
      <c r="N126" s="1"/>
      <c r="O126" s="1"/>
      <c r="P126" s="1"/>
      <c r="Q126" s="1"/>
      <c r="R126" s="1"/>
      <c r="S126" s="1"/>
      <c r="T126" s="1"/>
      <c r="U126" s="1"/>
      <c r="V126" s="1"/>
      <c r="W126" s="1"/>
      <c r="X126" s="1"/>
      <c r="Y126" s="1"/>
      <c r="Z126" s="1"/>
    </row>
    <row r="127" spans="2:26" ht="15.75" hidden="1">
      <c r="B127" s="132"/>
      <c r="C127" s="132"/>
      <c r="D127" s="132"/>
      <c r="E127" s="132"/>
      <c r="F127" s="132"/>
      <c r="G127" s="132"/>
      <c r="H127" s="132"/>
      <c r="I127" s="132"/>
      <c r="J127" s="132"/>
      <c r="K127" s="132"/>
      <c r="L127" s="132"/>
      <c r="M127" s="132"/>
      <c r="N127" s="1"/>
      <c r="O127" s="1"/>
      <c r="P127" s="1"/>
      <c r="Q127" s="1"/>
      <c r="R127" s="1"/>
      <c r="S127" s="1"/>
      <c r="T127" s="1"/>
      <c r="U127" s="1"/>
      <c r="V127" s="1"/>
      <c r="W127" s="1"/>
      <c r="X127" s="1"/>
      <c r="Y127" s="1"/>
      <c r="Z127" s="1"/>
    </row>
    <row r="128" spans="2:26" ht="15.75" hidden="1">
      <c r="B128" s="132"/>
      <c r="C128" s="132"/>
      <c r="D128" s="132"/>
      <c r="E128" s="132"/>
      <c r="F128" s="132"/>
      <c r="G128" s="132"/>
      <c r="H128" s="132"/>
      <c r="I128" s="132"/>
      <c r="J128" s="132"/>
      <c r="K128" s="132"/>
      <c r="L128" s="132"/>
      <c r="M128" s="132"/>
      <c r="N128" s="1"/>
      <c r="O128" s="1"/>
      <c r="P128" s="1"/>
      <c r="Q128" s="1"/>
      <c r="R128" s="1"/>
      <c r="S128" s="1"/>
      <c r="T128" s="1"/>
      <c r="U128" s="1"/>
      <c r="V128" s="1"/>
      <c r="W128" s="1"/>
      <c r="X128" s="1"/>
      <c r="Y128" s="1"/>
      <c r="Z128" s="1"/>
    </row>
    <row r="129" spans="2:26" ht="15.75" hidden="1">
      <c r="B129" s="132"/>
      <c r="C129" s="132"/>
      <c r="D129" s="132"/>
      <c r="E129" s="132"/>
      <c r="F129" s="132"/>
      <c r="G129" s="132"/>
      <c r="H129" s="132"/>
      <c r="I129" s="132"/>
      <c r="J129" s="132"/>
      <c r="K129" s="132"/>
      <c r="L129" s="132"/>
      <c r="M129" s="132"/>
      <c r="N129" s="1"/>
      <c r="O129" s="1"/>
      <c r="P129" s="1"/>
      <c r="Q129" s="1"/>
      <c r="R129" s="1"/>
      <c r="S129" s="1"/>
      <c r="T129" s="1"/>
      <c r="U129" s="1"/>
      <c r="V129" s="1"/>
      <c r="W129" s="1"/>
      <c r="X129" s="1"/>
      <c r="Y129" s="1"/>
      <c r="Z129" s="1"/>
    </row>
    <row r="130" spans="2:26" ht="15.75" hidden="1">
      <c r="B130" s="132"/>
      <c r="C130" s="132"/>
      <c r="D130" s="132"/>
      <c r="E130" s="132"/>
      <c r="F130" s="132"/>
      <c r="G130" s="132"/>
      <c r="H130" s="132"/>
      <c r="I130" s="132"/>
      <c r="J130" s="132"/>
      <c r="K130" s="132"/>
      <c r="L130" s="132"/>
      <c r="M130" s="132"/>
      <c r="N130" s="1"/>
      <c r="O130" s="1"/>
      <c r="P130" s="1"/>
      <c r="Q130" s="1"/>
      <c r="R130" s="1"/>
      <c r="S130" s="1"/>
      <c r="T130" s="1"/>
      <c r="U130" s="1"/>
      <c r="V130" s="1"/>
      <c r="W130" s="1"/>
      <c r="X130" s="1"/>
      <c r="Y130" s="1"/>
      <c r="Z130" s="1"/>
    </row>
    <row r="131" spans="2:26" ht="15.75" hidden="1">
      <c r="B131" s="132"/>
      <c r="C131" s="132"/>
      <c r="D131" s="132"/>
      <c r="E131" s="132"/>
      <c r="F131" s="132"/>
      <c r="G131" s="132"/>
      <c r="H131" s="132"/>
      <c r="I131" s="132"/>
      <c r="J131" s="132"/>
      <c r="K131" s="132"/>
      <c r="L131" s="132"/>
      <c r="M131" s="132"/>
      <c r="N131" s="1"/>
      <c r="O131" s="1"/>
      <c r="P131" s="1"/>
      <c r="Q131" s="1"/>
      <c r="R131" s="1"/>
      <c r="S131" s="1"/>
      <c r="T131" s="1"/>
      <c r="U131" s="1"/>
      <c r="V131" s="1"/>
      <c r="W131" s="1"/>
      <c r="X131" s="1"/>
      <c r="Y131" s="1"/>
      <c r="Z131" s="1"/>
    </row>
    <row r="132" spans="2:26" ht="15.75" hidden="1">
      <c r="B132" s="132"/>
      <c r="C132" s="132"/>
      <c r="D132" s="132"/>
      <c r="E132" s="132"/>
      <c r="F132" s="132"/>
      <c r="G132" s="132"/>
      <c r="H132" s="132"/>
      <c r="I132" s="132"/>
      <c r="J132" s="132"/>
      <c r="K132" s="132"/>
      <c r="L132" s="132"/>
      <c r="M132" s="132"/>
      <c r="N132" s="1"/>
      <c r="O132" s="1"/>
      <c r="P132" s="1"/>
      <c r="Q132" s="1"/>
      <c r="R132" s="1"/>
      <c r="S132" s="1"/>
      <c r="T132" s="1"/>
      <c r="U132" s="1"/>
      <c r="V132" s="1"/>
      <c r="W132" s="1"/>
      <c r="X132" s="1"/>
      <c r="Y132" s="1"/>
      <c r="Z132" s="1"/>
    </row>
    <row r="133" spans="2:26" ht="15.75" hidden="1">
      <c r="B133" s="132"/>
      <c r="C133" s="132"/>
      <c r="D133" s="132"/>
      <c r="E133" s="132"/>
      <c r="F133" s="132"/>
      <c r="G133" s="132"/>
      <c r="H133" s="132"/>
      <c r="I133" s="132"/>
      <c r="J133" s="132"/>
      <c r="K133" s="132"/>
      <c r="L133" s="132"/>
      <c r="M133" s="132"/>
      <c r="N133" s="1"/>
      <c r="O133" s="1"/>
      <c r="P133" s="1"/>
      <c r="Q133" s="1"/>
      <c r="R133" s="1"/>
      <c r="S133" s="1"/>
      <c r="T133" s="1"/>
      <c r="U133" s="1"/>
      <c r="V133" s="1"/>
      <c r="W133" s="1"/>
      <c r="X133" s="1"/>
      <c r="Y133" s="1"/>
      <c r="Z133" s="1"/>
    </row>
    <row r="134" spans="2:26" ht="15.75" hidden="1">
      <c r="B134" s="132"/>
      <c r="C134" s="132"/>
      <c r="D134" s="132"/>
      <c r="E134" s="132"/>
      <c r="F134" s="132"/>
      <c r="G134" s="132"/>
      <c r="H134" s="132"/>
      <c r="I134" s="132"/>
      <c r="J134" s="132"/>
      <c r="K134" s="132"/>
      <c r="L134" s="132"/>
      <c r="M134" s="132"/>
      <c r="N134" s="1"/>
      <c r="O134" s="1"/>
      <c r="P134" s="1"/>
      <c r="Q134" s="1"/>
      <c r="R134" s="1"/>
      <c r="S134" s="1"/>
      <c r="T134" s="1"/>
      <c r="U134" s="1"/>
      <c r="V134" s="1"/>
      <c r="W134" s="1"/>
      <c r="X134" s="1"/>
      <c r="Y134" s="1"/>
      <c r="Z134" s="1"/>
    </row>
    <row r="135" spans="2:26" ht="15.75" hidden="1">
      <c r="B135" s="132"/>
      <c r="C135" s="132"/>
      <c r="D135" s="132"/>
      <c r="E135" s="132"/>
      <c r="F135" s="132"/>
      <c r="G135" s="132"/>
      <c r="H135" s="132"/>
      <c r="I135" s="132"/>
      <c r="J135" s="132"/>
      <c r="K135" s="132"/>
      <c r="L135" s="132"/>
      <c r="M135" s="132"/>
      <c r="N135" s="1"/>
      <c r="O135" s="1"/>
      <c r="P135" s="1"/>
      <c r="Q135" s="1"/>
      <c r="R135" s="1"/>
      <c r="S135" s="1"/>
      <c r="T135" s="1"/>
      <c r="U135" s="1"/>
      <c r="V135" s="1"/>
      <c r="W135" s="1"/>
      <c r="X135" s="1"/>
      <c r="Y135" s="1"/>
      <c r="Z135" s="1"/>
    </row>
    <row r="136" spans="2:26" ht="15.75" hidden="1">
      <c r="B136" s="132"/>
      <c r="C136" s="132"/>
      <c r="D136" s="132"/>
      <c r="E136" s="132"/>
      <c r="F136" s="132"/>
      <c r="G136" s="132"/>
      <c r="H136" s="132"/>
      <c r="I136" s="132"/>
      <c r="J136" s="132"/>
      <c r="K136" s="132"/>
      <c r="L136" s="132"/>
      <c r="M136" s="132"/>
      <c r="N136" s="1"/>
      <c r="O136" s="1"/>
      <c r="P136" s="1"/>
      <c r="Q136" s="1"/>
      <c r="R136" s="1"/>
      <c r="S136" s="1"/>
      <c r="T136" s="1"/>
      <c r="U136" s="1"/>
      <c r="V136" s="1"/>
      <c r="W136" s="1"/>
      <c r="X136" s="1"/>
      <c r="Y136" s="1"/>
      <c r="Z136" s="1"/>
    </row>
    <row r="137" spans="2:26" ht="15.75" hidden="1">
      <c r="B137" s="132"/>
      <c r="C137" s="132"/>
      <c r="D137" s="132"/>
      <c r="E137" s="132"/>
      <c r="F137" s="132"/>
      <c r="G137" s="132"/>
      <c r="H137" s="132"/>
      <c r="I137" s="132"/>
      <c r="J137" s="132"/>
      <c r="K137" s="132"/>
      <c r="L137" s="132"/>
      <c r="M137" s="132"/>
      <c r="N137" s="1"/>
      <c r="O137" s="1"/>
      <c r="P137" s="1"/>
      <c r="Q137" s="1"/>
      <c r="R137" s="1"/>
      <c r="S137" s="1"/>
      <c r="T137" s="1"/>
      <c r="U137" s="1"/>
      <c r="V137" s="1"/>
      <c r="W137" s="1"/>
      <c r="X137" s="1"/>
      <c r="Y137" s="1"/>
      <c r="Z137" s="1"/>
    </row>
    <row r="138" spans="2:26" ht="15.75" hidden="1">
      <c r="B138" s="132"/>
      <c r="C138" s="132"/>
      <c r="D138" s="132"/>
      <c r="E138" s="132"/>
      <c r="F138" s="132"/>
      <c r="G138" s="132"/>
      <c r="H138" s="132"/>
      <c r="I138" s="132"/>
      <c r="J138" s="132"/>
      <c r="K138" s="132"/>
      <c r="L138" s="132"/>
      <c r="M138" s="132"/>
      <c r="N138" s="1"/>
      <c r="O138" s="1"/>
      <c r="P138" s="1"/>
      <c r="Q138" s="1"/>
      <c r="R138" s="1"/>
      <c r="S138" s="1"/>
      <c r="T138" s="1"/>
      <c r="U138" s="1"/>
      <c r="V138" s="1"/>
      <c r="W138" s="1"/>
      <c r="X138" s="1"/>
      <c r="Y138" s="1"/>
      <c r="Z138" s="1"/>
    </row>
    <row r="139" spans="2:26" ht="15.75" hidden="1">
      <c r="B139" s="132"/>
      <c r="C139" s="132"/>
      <c r="D139" s="132"/>
      <c r="E139" s="132"/>
      <c r="F139" s="132"/>
      <c r="G139" s="132"/>
      <c r="H139" s="132"/>
      <c r="I139" s="132"/>
      <c r="J139" s="132"/>
      <c r="K139" s="132"/>
      <c r="L139" s="132"/>
      <c r="M139" s="132"/>
      <c r="N139" s="1"/>
      <c r="O139" s="1"/>
      <c r="P139" s="1"/>
      <c r="Q139" s="1"/>
      <c r="R139" s="1"/>
      <c r="S139" s="1"/>
      <c r="T139" s="1"/>
      <c r="U139" s="1"/>
      <c r="V139" s="1"/>
      <c r="W139" s="1"/>
      <c r="X139" s="1"/>
      <c r="Y139" s="1"/>
      <c r="Z139" s="1"/>
    </row>
    <row r="140" spans="2:26" ht="15.75" hidden="1">
      <c r="B140" s="132"/>
      <c r="C140" s="132"/>
      <c r="D140" s="132"/>
      <c r="E140" s="132"/>
      <c r="F140" s="132"/>
      <c r="G140" s="132"/>
      <c r="H140" s="132"/>
      <c r="I140" s="132"/>
      <c r="J140" s="132"/>
      <c r="K140" s="132"/>
      <c r="L140" s="132"/>
      <c r="M140" s="132"/>
      <c r="N140" s="1"/>
      <c r="O140" s="1"/>
      <c r="P140" s="1"/>
      <c r="Q140" s="1"/>
      <c r="R140" s="1"/>
      <c r="S140" s="1"/>
      <c r="T140" s="1"/>
      <c r="U140" s="1"/>
      <c r="V140" s="1"/>
      <c r="W140" s="1"/>
      <c r="X140" s="1"/>
      <c r="Y140" s="1"/>
      <c r="Z140" s="1"/>
    </row>
    <row r="141" spans="2:26" ht="15.75" hidden="1">
      <c r="B141" s="132"/>
      <c r="C141" s="132"/>
      <c r="D141" s="132"/>
      <c r="E141" s="132"/>
      <c r="F141" s="132"/>
      <c r="G141" s="132"/>
      <c r="H141" s="132"/>
      <c r="I141" s="132"/>
      <c r="J141" s="132"/>
      <c r="K141" s="132"/>
      <c r="L141" s="132"/>
      <c r="M141" s="132"/>
      <c r="N141" s="1"/>
      <c r="O141" s="1"/>
      <c r="P141" s="1"/>
      <c r="Q141" s="1"/>
      <c r="R141" s="1"/>
      <c r="S141" s="1"/>
      <c r="T141" s="1"/>
      <c r="U141" s="1"/>
      <c r="V141" s="1"/>
      <c r="W141" s="1"/>
      <c r="X141" s="1"/>
      <c r="Y141" s="1"/>
      <c r="Z141" s="1"/>
    </row>
    <row r="142" spans="2:26" ht="15.75" hidden="1">
      <c r="B142" s="132"/>
      <c r="C142" s="132"/>
      <c r="D142" s="132"/>
      <c r="E142" s="132"/>
      <c r="F142" s="132"/>
      <c r="G142" s="132"/>
      <c r="H142" s="132"/>
      <c r="I142" s="132"/>
      <c r="J142" s="132"/>
      <c r="K142" s="132"/>
      <c r="L142" s="132"/>
      <c r="M142" s="132"/>
      <c r="N142" s="1"/>
      <c r="O142" s="1"/>
      <c r="P142" s="1"/>
      <c r="Q142" s="1"/>
      <c r="R142" s="1"/>
      <c r="S142" s="1"/>
      <c r="T142" s="1"/>
      <c r="U142" s="1"/>
      <c r="V142" s="1"/>
      <c r="W142" s="1"/>
      <c r="X142" s="1"/>
      <c r="Y142" s="1"/>
      <c r="Z142" s="1"/>
    </row>
    <row r="143" spans="2:26" ht="15.75" hidden="1">
      <c r="B143" s="132"/>
      <c r="C143" s="132"/>
      <c r="D143" s="132"/>
      <c r="E143" s="132"/>
      <c r="F143" s="132"/>
      <c r="G143" s="132"/>
      <c r="H143" s="132"/>
      <c r="I143" s="132"/>
      <c r="J143" s="132"/>
      <c r="K143" s="132"/>
      <c r="L143" s="132"/>
      <c r="M143" s="132"/>
      <c r="N143" s="1"/>
      <c r="O143" s="1"/>
      <c r="P143" s="1"/>
      <c r="Q143" s="1"/>
      <c r="R143" s="1"/>
      <c r="S143" s="1"/>
      <c r="T143" s="1"/>
      <c r="U143" s="1"/>
      <c r="V143" s="1"/>
      <c r="W143" s="1"/>
      <c r="X143" s="1"/>
      <c r="Y143" s="1"/>
      <c r="Z143" s="1"/>
    </row>
    <row r="144" spans="2:26" ht="15.75" hidden="1">
      <c r="B144" s="132"/>
      <c r="C144" s="132"/>
      <c r="D144" s="132"/>
      <c r="E144" s="132"/>
      <c r="F144" s="132"/>
      <c r="G144" s="132"/>
      <c r="H144" s="132"/>
      <c r="I144" s="132"/>
      <c r="J144" s="132"/>
      <c r="K144" s="132"/>
      <c r="L144" s="132"/>
      <c r="M144" s="132"/>
      <c r="N144" s="1"/>
      <c r="O144" s="1"/>
      <c r="P144" s="1"/>
      <c r="Q144" s="1"/>
      <c r="R144" s="1"/>
      <c r="S144" s="1"/>
      <c r="T144" s="1"/>
      <c r="U144" s="1"/>
      <c r="V144" s="1"/>
      <c r="W144" s="1"/>
      <c r="X144" s="1"/>
      <c r="Y144" s="1"/>
      <c r="Z144" s="1"/>
    </row>
    <row r="145" spans="2:33" ht="15.75" hidden="1">
      <c r="B145" s="132"/>
      <c r="C145" s="132"/>
      <c r="D145" s="132"/>
      <c r="E145" s="132"/>
      <c r="F145" s="132"/>
      <c r="G145" s="132"/>
      <c r="H145" s="132"/>
      <c r="I145" s="132"/>
      <c r="J145" s="132"/>
      <c r="K145" s="132"/>
      <c r="L145" s="132"/>
      <c r="M145" s="132"/>
      <c r="N145" s="1"/>
      <c r="O145" s="1"/>
      <c r="P145" s="1"/>
      <c r="Q145" s="1"/>
      <c r="R145" s="1"/>
      <c r="S145" s="1"/>
      <c r="T145" s="1"/>
      <c r="U145" s="1"/>
      <c r="V145" s="1"/>
      <c r="W145" s="1"/>
      <c r="X145" s="1"/>
      <c r="Y145" s="1"/>
      <c r="Z145" s="1"/>
    </row>
    <row r="146" spans="2:33" ht="15.75" hidden="1">
      <c r="B146" s="132"/>
      <c r="C146" s="132"/>
      <c r="D146" s="132"/>
      <c r="E146" s="132"/>
      <c r="F146" s="132"/>
      <c r="G146" s="132"/>
      <c r="H146" s="132"/>
      <c r="I146" s="132"/>
      <c r="J146" s="132"/>
      <c r="K146" s="132"/>
      <c r="L146" s="132"/>
      <c r="M146" s="132"/>
      <c r="N146" s="1"/>
      <c r="O146" s="1"/>
      <c r="P146" s="1"/>
      <c r="Q146" s="1"/>
      <c r="R146" s="1"/>
      <c r="S146" s="1"/>
      <c r="T146" s="1"/>
      <c r="U146" s="1"/>
      <c r="V146" s="1"/>
      <c r="W146" s="1"/>
      <c r="X146" s="1"/>
      <c r="Y146" s="1"/>
      <c r="Z146" s="1"/>
    </row>
    <row r="147" spans="2:33" ht="15.75" hidden="1">
      <c r="B147" s="132"/>
      <c r="C147" s="132"/>
      <c r="D147" s="132"/>
      <c r="E147" s="132"/>
      <c r="F147" s="132"/>
      <c r="G147" s="132"/>
      <c r="H147" s="132"/>
      <c r="I147" s="132"/>
      <c r="J147" s="132"/>
      <c r="K147" s="132"/>
      <c r="L147" s="132"/>
      <c r="M147" s="132"/>
      <c r="N147" s="1"/>
      <c r="O147" s="1"/>
      <c r="P147" s="1"/>
      <c r="Q147" s="1"/>
      <c r="R147" s="1"/>
      <c r="S147" s="1"/>
      <c r="T147" s="1"/>
      <c r="U147" s="1"/>
      <c r="V147" s="1"/>
      <c r="W147" s="1"/>
      <c r="X147" s="1"/>
      <c r="Y147" s="1"/>
      <c r="Z147" s="1"/>
    </row>
    <row r="148" spans="2:33" ht="15.75" hidden="1">
      <c r="B148" s="132"/>
      <c r="C148" s="132"/>
      <c r="D148" s="132"/>
      <c r="E148" s="132"/>
      <c r="F148" s="132"/>
      <c r="G148" s="132"/>
      <c r="H148" s="132"/>
      <c r="I148" s="132"/>
      <c r="J148" s="132"/>
      <c r="K148" s="132"/>
      <c r="L148" s="132"/>
      <c r="M148" s="132"/>
      <c r="N148" s="1"/>
      <c r="O148" s="1"/>
      <c r="P148" s="1"/>
      <c r="Q148" s="1"/>
      <c r="R148" s="1"/>
      <c r="S148" s="1"/>
      <c r="T148" s="1"/>
      <c r="U148" s="1"/>
      <c r="V148" s="1"/>
      <c r="W148" s="1"/>
      <c r="X148" s="1"/>
      <c r="Y148" s="1"/>
      <c r="Z148" s="1"/>
      <c r="AA148" s="1"/>
      <c r="AB148" s="1"/>
      <c r="AC148" s="1"/>
    </row>
    <row r="149" spans="2:33" ht="15.75" hidden="1">
      <c r="B149" s="132"/>
      <c r="C149" s="132"/>
      <c r="D149" s="132"/>
      <c r="E149" s="132"/>
      <c r="F149" s="132"/>
      <c r="G149" s="132"/>
      <c r="H149" s="132"/>
      <c r="I149" s="132"/>
      <c r="J149" s="132"/>
      <c r="K149" s="132"/>
      <c r="L149" s="132"/>
      <c r="M149" s="132"/>
      <c r="N149" s="1"/>
      <c r="O149" s="1"/>
      <c r="P149" s="1"/>
      <c r="Q149" s="1"/>
      <c r="R149" s="1"/>
      <c r="S149" s="1"/>
      <c r="T149" s="1"/>
      <c r="U149" s="1"/>
      <c r="V149" s="1"/>
      <c r="W149" s="1"/>
      <c r="X149" s="1"/>
      <c r="Y149" s="1"/>
      <c r="Z149" s="1"/>
      <c r="AA149" s="1"/>
      <c r="AB149" s="1"/>
      <c r="AC149" s="1"/>
    </row>
    <row r="150" spans="2:33" ht="15.75" hidden="1">
      <c r="B150" s="132"/>
      <c r="C150" s="132"/>
      <c r="D150" s="132"/>
      <c r="E150" s="132"/>
      <c r="F150" s="132"/>
      <c r="G150" s="132"/>
      <c r="H150" s="132"/>
      <c r="I150" s="132"/>
      <c r="J150" s="132"/>
      <c r="K150" s="132"/>
      <c r="L150" s="132"/>
      <c r="M150" s="132"/>
      <c r="N150" s="1"/>
      <c r="O150" s="1"/>
      <c r="P150" s="1"/>
      <c r="Q150" s="1"/>
      <c r="R150" s="1"/>
      <c r="S150" s="1"/>
      <c r="T150" s="1"/>
      <c r="U150" s="1"/>
      <c r="V150" s="1"/>
      <c r="W150" s="1"/>
      <c r="X150" s="1"/>
      <c r="Y150" s="1"/>
      <c r="Z150" s="1"/>
      <c r="AA150" s="1"/>
      <c r="AB150" s="1"/>
      <c r="AC150" s="1"/>
      <c r="AD150" s="1"/>
      <c r="AE150" s="1"/>
      <c r="AF150" s="1"/>
      <c r="AG150" s="1"/>
    </row>
    <row r="151" spans="2:33" ht="15.75" hidden="1">
      <c r="B151" s="198"/>
      <c r="C151" s="132"/>
      <c r="D151" s="132"/>
      <c r="E151" s="132"/>
      <c r="F151" s="132"/>
      <c r="G151" s="132"/>
      <c r="H151" s="132"/>
      <c r="I151" s="132"/>
      <c r="J151" s="132"/>
      <c r="K151" s="132"/>
      <c r="L151" s="132"/>
      <c r="M151" s="132"/>
      <c r="N151" s="1"/>
      <c r="O151" s="1"/>
      <c r="P151" s="1"/>
      <c r="Q151" s="1"/>
      <c r="R151" s="1"/>
      <c r="S151" s="1"/>
      <c r="T151" s="1"/>
      <c r="U151" s="1"/>
      <c r="V151" s="1"/>
      <c r="W151" s="1"/>
      <c r="X151" s="1"/>
      <c r="Y151" s="1"/>
      <c r="Z151" s="1"/>
      <c r="AA151" s="1"/>
      <c r="AB151" s="1"/>
      <c r="AC151" s="1"/>
      <c r="AD151" s="1"/>
      <c r="AE151" s="1"/>
      <c r="AF151" s="1"/>
      <c r="AG151" s="1"/>
    </row>
    <row r="152" spans="2:33" ht="15.75" hidden="1">
      <c r="B152" s="132"/>
      <c r="C152" s="132"/>
      <c r="D152" s="132"/>
      <c r="E152" s="132"/>
      <c r="F152" s="132"/>
      <c r="G152" s="132"/>
      <c r="H152" s="132"/>
      <c r="I152" s="132"/>
      <c r="J152" s="132"/>
      <c r="K152" s="132"/>
      <c r="L152" s="132"/>
      <c r="M152" s="132"/>
      <c r="N152" s="1"/>
      <c r="O152" s="1"/>
      <c r="P152" s="1"/>
      <c r="Q152" s="1"/>
      <c r="R152" s="1"/>
      <c r="S152" s="1"/>
      <c r="T152" s="1"/>
      <c r="U152" s="1"/>
      <c r="V152" s="1"/>
      <c r="W152" s="1"/>
      <c r="X152" s="1"/>
      <c r="Y152" s="1"/>
      <c r="Z152" s="1"/>
      <c r="AA152" s="1"/>
      <c r="AB152" s="1"/>
      <c r="AC152" s="1"/>
      <c r="AD152" s="1"/>
      <c r="AE152" s="1"/>
      <c r="AF152" s="1"/>
      <c r="AG152" s="1"/>
    </row>
    <row r="153" spans="2:33" ht="15.75" hidden="1">
      <c r="B153" s="132"/>
      <c r="C153" s="132"/>
      <c r="D153" s="132"/>
      <c r="E153" s="132"/>
      <c r="F153" s="132"/>
      <c r="G153" s="132"/>
      <c r="H153" s="132"/>
      <c r="I153" s="132"/>
      <c r="J153" s="132"/>
      <c r="K153" s="132"/>
      <c r="L153" s="132"/>
      <c r="M153" s="132">
        <f>E174*1%</f>
        <v>0</v>
      </c>
      <c r="N153" s="47"/>
      <c r="O153" s="45"/>
      <c r="P153" s="45"/>
      <c r="Q153" s="1"/>
      <c r="R153" s="1"/>
      <c r="S153" s="1"/>
      <c r="T153" s="1"/>
      <c r="U153" s="1"/>
      <c r="V153" s="1"/>
      <c r="W153" s="1"/>
      <c r="X153" s="1"/>
      <c r="Y153" s="1"/>
      <c r="Z153" s="1"/>
      <c r="AA153" s="1"/>
      <c r="AB153" s="1"/>
      <c r="AC153" s="1"/>
      <c r="AD153" s="1"/>
      <c r="AE153" s="1"/>
      <c r="AF153" s="1"/>
      <c r="AG153" s="1"/>
    </row>
    <row r="154" spans="2:33" ht="15.75" hidden="1">
      <c r="B154" s="132"/>
      <c r="C154" s="132"/>
      <c r="D154" s="132"/>
      <c r="E154" s="132"/>
      <c r="F154" s="132"/>
      <c r="G154" s="132"/>
      <c r="H154" s="132"/>
      <c r="I154" s="132"/>
      <c r="J154" s="132"/>
      <c r="K154" s="132"/>
      <c r="L154" s="132"/>
      <c r="M154" s="132"/>
      <c r="N154" s="1"/>
      <c r="O154" s="1"/>
      <c r="P154" s="1"/>
      <c r="Q154" s="1"/>
      <c r="R154" s="1"/>
      <c r="S154" s="1"/>
      <c r="T154" s="1"/>
      <c r="U154" s="1"/>
      <c r="V154" s="1"/>
      <c r="W154" s="1"/>
      <c r="X154" s="1"/>
      <c r="Y154" s="1"/>
      <c r="Z154" s="1"/>
      <c r="AA154" s="1"/>
      <c r="AB154" s="1"/>
      <c r="AC154" s="1"/>
      <c r="AD154" s="1"/>
      <c r="AE154" s="1"/>
      <c r="AF154" s="1"/>
      <c r="AG154" s="1"/>
    </row>
    <row r="155" spans="2:33" ht="15.75" hidden="1">
      <c r="B155" s="132"/>
      <c r="C155" s="132"/>
      <c r="D155" s="132"/>
      <c r="E155" s="132"/>
      <c r="F155" s="132"/>
      <c r="G155" s="132"/>
      <c r="H155" s="132"/>
      <c r="I155" s="132"/>
      <c r="J155" s="132"/>
      <c r="K155" s="132"/>
      <c r="L155" s="132"/>
      <c r="M155" s="132"/>
      <c r="N155" s="1"/>
      <c r="O155" s="1"/>
      <c r="P155" s="1"/>
      <c r="Q155" s="1"/>
      <c r="R155" s="1"/>
      <c r="S155" s="1"/>
      <c r="T155" s="1"/>
      <c r="U155" s="1"/>
      <c r="V155" s="1"/>
      <c r="W155" s="1"/>
      <c r="X155" s="1"/>
      <c r="Y155" s="1"/>
      <c r="Z155" s="1"/>
      <c r="AA155" s="1"/>
      <c r="AB155" s="1"/>
      <c r="AC155" s="1"/>
      <c r="AD155" s="1"/>
      <c r="AE155" s="1"/>
      <c r="AF155" s="1"/>
      <c r="AG155" s="1"/>
    </row>
    <row r="156" spans="2:33" ht="15.75">
      <c r="B156" s="132"/>
      <c r="C156" s="132"/>
      <c r="D156" s="132"/>
      <c r="E156" s="132"/>
      <c r="F156" s="132"/>
      <c r="G156" s="132"/>
      <c r="H156" s="132"/>
      <c r="I156" s="132"/>
      <c r="J156" s="132"/>
      <c r="K156" s="132"/>
      <c r="L156" s="132"/>
      <c r="M156" s="132"/>
      <c r="N156" s="1"/>
      <c r="O156" s="1"/>
      <c r="P156" s="1"/>
      <c r="Q156" s="1"/>
      <c r="R156" s="1"/>
      <c r="S156" s="1"/>
      <c r="T156" s="1"/>
      <c r="U156" s="1"/>
      <c r="V156" s="1"/>
      <c r="W156" s="1"/>
      <c r="X156" s="1"/>
      <c r="Y156" s="1"/>
      <c r="Z156" s="1"/>
      <c r="AA156" s="1"/>
      <c r="AB156" s="1"/>
      <c r="AC156" s="1"/>
      <c r="AD156" s="1"/>
      <c r="AE156" s="1"/>
      <c r="AF156" s="1"/>
      <c r="AG156" s="1"/>
    </row>
    <row r="157" spans="2:33" ht="16.5">
      <c r="B157" s="335" t="s">
        <v>49</v>
      </c>
      <c r="C157" s="342"/>
      <c r="D157" s="343"/>
      <c r="E157" s="132"/>
      <c r="F157" s="132"/>
      <c r="G157" s="132"/>
      <c r="H157" s="132"/>
      <c r="I157" s="132"/>
      <c r="J157" s="340" t="s">
        <v>121</v>
      </c>
      <c r="K157" s="341"/>
      <c r="L157" s="341"/>
      <c r="M157" s="341"/>
      <c r="N157" s="1"/>
      <c r="O157" s="1"/>
      <c r="P157" s="1"/>
      <c r="Q157" s="1"/>
      <c r="R157" s="1"/>
      <c r="S157" s="1"/>
      <c r="T157" s="1"/>
      <c r="U157" s="1"/>
      <c r="V157" s="1"/>
      <c r="W157" s="1"/>
      <c r="X157" s="1"/>
      <c r="Y157" s="1"/>
      <c r="Z157" s="1"/>
      <c r="AA157" s="1"/>
      <c r="AB157" s="1"/>
      <c r="AC157" s="1"/>
      <c r="AD157" s="1"/>
      <c r="AE157" s="1"/>
      <c r="AF157" s="1"/>
      <c r="AG157" s="1"/>
    </row>
    <row r="158" spans="2:33" ht="15.75">
      <c r="B158" s="199"/>
      <c r="C158" s="200"/>
      <c r="D158" s="106"/>
      <c r="E158" s="132"/>
      <c r="F158" s="132"/>
      <c r="G158" s="132"/>
      <c r="H158" s="132"/>
      <c r="I158" s="132"/>
      <c r="J158" s="201"/>
      <c r="K158" s="202"/>
      <c r="L158" s="202"/>
      <c r="M158" s="202"/>
      <c r="N158" s="1"/>
      <c r="O158" s="1"/>
      <c r="P158" s="1"/>
      <c r="Q158" s="1"/>
      <c r="R158" s="1"/>
      <c r="S158" s="1"/>
      <c r="T158" s="1"/>
      <c r="U158" s="1"/>
      <c r="V158" s="1"/>
      <c r="W158" s="1"/>
      <c r="X158" s="1"/>
      <c r="Y158" s="1"/>
      <c r="Z158" s="1"/>
      <c r="AA158" s="1"/>
      <c r="AB158" s="1"/>
      <c r="AC158" s="1"/>
      <c r="AD158" s="1"/>
      <c r="AE158" s="1"/>
      <c r="AF158" s="1"/>
      <c r="AG158" s="1"/>
    </row>
    <row r="159" spans="2:33" ht="15.75">
      <c r="B159" s="339" t="s">
        <v>120</v>
      </c>
      <c r="C159" s="339"/>
      <c r="D159" s="339"/>
      <c r="E159" s="339"/>
      <c r="F159" s="339"/>
      <c r="G159" s="339"/>
      <c r="H159" s="339"/>
      <c r="I159" s="339"/>
      <c r="J159" s="339"/>
      <c r="K159" s="339"/>
      <c r="L159" s="339"/>
      <c r="M159" s="202"/>
      <c r="N159" s="1"/>
      <c r="O159" s="1"/>
      <c r="P159" s="1"/>
      <c r="Q159" s="1"/>
      <c r="R159" s="1"/>
      <c r="S159" s="1"/>
      <c r="T159" s="1"/>
      <c r="U159" s="1"/>
      <c r="V159" s="1"/>
      <c r="W159" s="1"/>
      <c r="X159" s="1"/>
      <c r="Y159" s="1"/>
      <c r="Z159" s="1"/>
      <c r="AA159" s="1"/>
      <c r="AB159" s="1"/>
      <c r="AC159" s="1"/>
      <c r="AD159" s="1"/>
      <c r="AE159" s="1"/>
      <c r="AF159" s="1"/>
      <c r="AG159" s="1"/>
    </row>
    <row r="160" spans="2:33" ht="15">
      <c r="B160" s="140"/>
      <c r="C160" s="140"/>
      <c r="D160" s="140"/>
      <c r="E160" s="140"/>
      <c r="F160" s="140"/>
      <c r="G160" s="140"/>
      <c r="H160" s="140"/>
      <c r="I160" s="140"/>
      <c r="J160" s="140"/>
      <c r="K160" s="140"/>
      <c r="L160" s="140"/>
      <c r="M160" s="139"/>
      <c r="N160" s="1"/>
      <c r="O160" s="1"/>
      <c r="P160" s="1"/>
      <c r="Q160" s="1"/>
      <c r="R160" s="1"/>
      <c r="S160" s="1"/>
      <c r="T160" s="1"/>
      <c r="U160" s="1"/>
      <c r="V160" s="1"/>
      <c r="W160" s="1"/>
      <c r="X160" s="1"/>
      <c r="Y160" s="1"/>
      <c r="Z160" s="1"/>
      <c r="AA160" s="1"/>
      <c r="AB160" s="1"/>
      <c r="AC160" s="1"/>
      <c r="AD160" s="1"/>
      <c r="AE160" s="1"/>
      <c r="AF160" s="1"/>
      <c r="AG160" s="1"/>
    </row>
    <row r="161" spans="2:33" ht="15">
      <c r="B161" s="38"/>
      <c r="C161" s="38"/>
      <c r="D161" s="38"/>
      <c r="E161" s="38"/>
      <c r="F161" s="38"/>
      <c r="G161" s="38"/>
      <c r="H161" s="38"/>
      <c r="I161" s="38"/>
      <c r="J161" s="38"/>
      <c r="K161" s="38"/>
      <c r="L161" s="38"/>
      <c r="M161" s="1"/>
      <c r="N161" s="1"/>
      <c r="O161" s="1"/>
      <c r="P161" s="1"/>
      <c r="Q161" s="1"/>
      <c r="R161" s="1"/>
      <c r="S161" s="1"/>
      <c r="T161" s="1"/>
      <c r="U161" s="1"/>
      <c r="V161" s="1"/>
      <c r="W161" s="1"/>
      <c r="X161" s="1"/>
      <c r="Y161" s="1"/>
      <c r="Z161" s="1"/>
      <c r="AA161" s="1"/>
      <c r="AB161" s="1"/>
      <c r="AC161" s="1"/>
      <c r="AD161" s="1"/>
      <c r="AE161" s="1"/>
      <c r="AF161" s="1"/>
      <c r="AG161" s="1"/>
    </row>
    <row r="162" spans="2:33" ht="26.1" customHeight="1">
      <c r="B162" s="203" t="s">
        <v>126</v>
      </c>
      <c r="C162" s="132"/>
      <c r="D162" s="132"/>
      <c r="E162" s="235"/>
      <c r="F162" s="96"/>
      <c r="G162" s="203"/>
      <c r="H162" s="235"/>
      <c r="I162" s="96"/>
      <c r="J162" s="206"/>
      <c r="K162" s="203" t="s">
        <v>111</v>
      </c>
      <c r="L162" s="132"/>
      <c r="M162" s="132"/>
      <c r="N162" s="1"/>
      <c r="O162" s="45"/>
      <c r="P162" s="1"/>
      <c r="Q162" s="1"/>
      <c r="R162" s="1"/>
      <c r="S162" s="1"/>
      <c r="T162" s="1"/>
      <c r="U162" s="1"/>
      <c r="V162" s="1"/>
      <c r="W162" s="1"/>
      <c r="X162" s="1"/>
      <c r="Y162" s="1"/>
      <c r="Z162" s="1"/>
      <c r="AA162" s="1"/>
      <c r="AB162" s="1"/>
      <c r="AC162" s="1"/>
      <c r="AD162" s="1"/>
      <c r="AE162" s="1"/>
      <c r="AF162" s="1"/>
      <c r="AG162" s="1"/>
    </row>
    <row r="163" spans="2:33" ht="15.75">
      <c r="B163" s="203" t="s">
        <v>211</v>
      </c>
      <c r="C163" s="132"/>
      <c r="D163" s="132"/>
      <c r="E163" s="235"/>
      <c r="F163" s="96"/>
      <c r="G163" s="203"/>
      <c r="H163" s="337">
        <v>56000</v>
      </c>
      <c r="I163" s="338"/>
      <c r="J163" s="206"/>
      <c r="K163" s="203" t="s">
        <v>107</v>
      </c>
      <c r="L163" s="132"/>
      <c r="M163" s="242">
        <f>(I37*1%*L19*H163)</f>
        <v>1238919.1955741434</v>
      </c>
      <c r="N163" s="1"/>
      <c r="O163" s="1"/>
      <c r="P163" s="1"/>
      <c r="Q163" s="1"/>
      <c r="R163" s="1"/>
      <c r="S163" s="1"/>
      <c r="T163" s="1"/>
      <c r="U163" s="1"/>
      <c r="V163" s="1"/>
      <c r="W163" s="1"/>
      <c r="X163" s="1"/>
      <c r="Y163" s="1"/>
      <c r="Z163" s="1"/>
      <c r="AA163" s="1"/>
      <c r="AB163" s="1"/>
      <c r="AC163" s="1"/>
      <c r="AD163" s="1"/>
      <c r="AE163" s="1"/>
      <c r="AF163" s="1"/>
      <c r="AG163" s="1"/>
    </row>
    <row r="164" spans="2:33" ht="15.75">
      <c r="B164" s="203"/>
      <c r="C164" s="132"/>
      <c r="D164" s="132"/>
      <c r="E164" s="132"/>
      <c r="F164" s="132"/>
      <c r="G164" s="132"/>
      <c r="H164" s="96"/>
      <c r="I164" s="96"/>
      <c r="J164" s="132"/>
      <c r="K164" s="203" t="s">
        <v>108</v>
      </c>
      <c r="L164" s="132"/>
      <c r="M164" s="242">
        <f>0.2*M163</f>
        <v>247783.8391148287</v>
      </c>
      <c r="N164" s="1"/>
      <c r="O164" s="1"/>
      <c r="P164" s="1"/>
      <c r="Q164" s="1"/>
      <c r="R164" s="1"/>
      <c r="S164" s="1"/>
      <c r="T164" s="1"/>
      <c r="U164" s="1"/>
      <c r="V164" s="1"/>
      <c r="W164" s="1"/>
      <c r="X164" s="1"/>
      <c r="Y164" s="1"/>
      <c r="Z164" s="1"/>
      <c r="AA164" s="1"/>
      <c r="AB164" s="1"/>
      <c r="AC164" s="1"/>
      <c r="AD164" s="1"/>
      <c r="AE164" s="1"/>
      <c r="AF164" s="1"/>
      <c r="AG164" s="1"/>
    </row>
    <row r="165" spans="2:33" ht="15.75">
      <c r="B165" s="74" t="s">
        <v>112</v>
      </c>
      <c r="C165" s="132"/>
      <c r="D165" s="132"/>
      <c r="E165" s="132"/>
      <c r="F165" s="132"/>
      <c r="G165" s="132"/>
      <c r="H165" s="208">
        <f>J5*1%*L19*365</f>
        <v>8079.3057572091629</v>
      </c>
      <c r="I165" s="209" t="s">
        <v>50</v>
      </c>
      <c r="J165" s="132"/>
      <c r="K165" s="210" t="s">
        <v>109</v>
      </c>
      <c r="L165" s="211"/>
      <c r="M165" s="242">
        <f>SUM(M162:M164)</f>
        <v>1486703.0346889722</v>
      </c>
      <c r="N165" s="1"/>
      <c r="O165" s="1"/>
      <c r="P165" s="1"/>
      <c r="Q165" s="1"/>
      <c r="R165" s="1"/>
      <c r="S165" s="1"/>
      <c r="T165" s="1"/>
      <c r="U165" s="1"/>
      <c r="V165" s="1"/>
      <c r="W165" s="1"/>
      <c r="X165" s="1"/>
      <c r="Y165" s="1"/>
      <c r="Z165" s="1"/>
      <c r="AA165" s="1"/>
      <c r="AB165" s="1"/>
      <c r="AC165" s="1"/>
      <c r="AD165" s="1"/>
      <c r="AE165" s="1"/>
      <c r="AF165" s="1"/>
      <c r="AG165" s="1"/>
    </row>
    <row r="166" spans="2:33" ht="15.75">
      <c r="B166" s="74" t="s">
        <v>113</v>
      </c>
      <c r="C166" s="132"/>
      <c r="D166" s="132"/>
      <c r="E166" s="132"/>
      <c r="F166" s="132"/>
      <c r="G166" s="132"/>
      <c r="H166" s="212">
        <f>H165/365</f>
        <v>22.135084266326473</v>
      </c>
      <c r="I166" s="209" t="s">
        <v>51</v>
      </c>
      <c r="J166" s="132"/>
      <c r="K166" s="203"/>
      <c r="L166" s="132"/>
      <c r="M166" s="242"/>
      <c r="N166" s="1"/>
      <c r="O166" s="1"/>
      <c r="P166" s="1"/>
      <c r="Q166" s="1"/>
      <c r="R166" s="1"/>
      <c r="S166" s="1"/>
      <c r="T166" s="1"/>
      <c r="U166" s="1"/>
      <c r="V166" s="1"/>
      <c r="W166" s="1"/>
      <c r="X166" s="1"/>
      <c r="Y166" s="1"/>
      <c r="Z166" s="1"/>
      <c r="AA166" s="1"/>
      <c r="AB166" s="1"/>
      <c r="AC166" s="1"/>
      <c r="AD166" s="1"/>
      <c r="AE166" s="1"/>
      <c r="AF166" s="1"/>
      <c r="AG166" s="1"/>
    </row>
    <row r="167" spans="2:33" ht="15.75">
      <c r="B167" s="74"/>
      <c r="C167" s="132"/>
      <c r="D167" s="132"/>
      <c r="E167" s="132"/>
      <c r="F167" s="132"/>
      <c r="G167" s="132"/>
      <c r="H167" s="212"/>
      <c r="I167" s="209"/>
      <c r="J167" s="132"/>
      <c r="K167" s="203"/>
      <c r="L167" s="132"/>
      <c r="M167" s="242"/>
      <c r="N167" s="1"/>
      <c r="O167" s="1"/>
      <c r="P167" s="1"/>
      <c r="Q167" s="1"/>
      <c r="R167" s="1"/>
      <c r="S167" s="1"/>
      <c r="T167" s="1"/>
      <c r="U167" s="1"/>
      <c r="V167" s="1"/>
      <c r="W167" s="1"/>
      <c r="X167" s="1"/>
      <c r="Y167" s="1"/>
      <c r="Z167" s="1"/>
      <c r="AA167" s="1"/>
      <c r="AB167" s="1"/>
      <c r="AC167" s="1"/>
      <c r="AD167" s="1"/>
      <c r="AE167" s="1"/>
      <c r="AF167" s="1"/>
      <c r="AG167" s="1"/>
    </row>
    <row r="168" spans="2:33" ht="15.75">
      <c r="B168" s="74" t="s">
        <v>208</v>
      </c>
      <c r="C168" s="132"/>
      <c r="D168" s="132"/>
      <c r="E168" s="132"/>
      <c r="F168" s="132"/>
      <c r="G168" s="132"/>
      <c r="H168" s="212"/>
      <c r="I168" s="209"/>
      <c r="J168" s="132"/>
      <c r="K168" s="203"/>
      <c r="L168" s="132"/>
      <c r="M168" s="242"/>
      <c r="N168" s="1"/>
      <c r="O168" s="1"/>
      <c r="P168" s="1"/>
      <c r="Q168" s="1"/>
      <c r="R168" s="1"/>
      <c r="S168" s="1"/>
      <c r="T168" s="1"/>
      <c r="U168" s="1"/>
      <c r="V168" s="1"/>
      <c r="W168" s="1"/>
      <c r="X168" s="1"/>
      <c r="Y168" s="1"/>
      <c r="Z168" s="1"/>
      <c r="AA168" s="1"/>
      <c r="AB168" s="1"/>
      <c r="AC168" s="1"/>
      <c r="AD168" s="1"/>
      <c r="AE168" s="1"/>
      <c r="AF168" s="1"/>
      <c r="AG168" s="1"/>
    </row>
    <row r="169" spans="2:33" ht="15.75">
      <c r="B169" s="74" t="s">
        <v>209</v>
      </c>
      <c r="C169" s="132"/>
      <c r="D169" s="132"/>
      <c r="E169" s="132"/>
      <c r="F169" s="174">
        <v>6.3</v>
      </c>
      <c r="G169" s="305" t="s">
        <v>210</v>
      </c>
      <c r="H169" s="174">
        <v>5.3</v>
      </c>
      <c r="I169" s="304" t="s">
        <v>22</v>
      </c>
      <c r="J169" s="214" t="s">
        <v>213</v>
      </c>
      <c r="K169" s="306">
        <f>1.2*(F169*1%*L19*H163)</f>
        <v>1874221.8549983951</v>
      </c>
      <c r="L169" s="132"/>
      <c r="M169" s="242"/>
      <c r="N169" s="1"/>
      <c r="O169" s="1"/>
      <c r="P169" s="1"/>
      <c r="Q169" s="1"/>
      <c r="R169" s="1"/>
      <c r="S169" s="1"/>
      <c r="T169" s="1"/>
      <c r="U169" s="1"/>
      <c r="V169" s="1"/>
      <c r="W169" s="1"/>
      <c r="X169" s="1"/>
      <c r="Y169" s="1"/>
      <c r="Z169" s="1"/>
      <c r="AA169" s="1"/>
      <c r="AB169" s="1"/>
      <c r="AC169" s="1"/>
      <c r="AD169" s="1"/>
      <c r="AE169" s="1"/>
      <c r="AF169" s="1"/>
      <c r="AG169" s="1"/>
    </row>
    <row r="170" spans="2:33" ht="15.75">
      <c r="B170" s="74" t="s">
        <v>207</v>
      </c>
      <c r="C170" s="132"/>
      <c r="D170" s="132"/>
      <c r="E170" s="132"/>
      <c r="F170" s="132"/>
      <c r="G170" s="132"/>
      <c r="H170" s="235"/>
      <c r="I170" s="237"/>
      <c r="J170" s="214" t="s">
        <v>212</v>
      </c>
      <c r="K170" s="306">
        <f>1.2*(H169*1%*L19*H163)</f>
        <v>1576726.3224589671</v>
      </c>
      <c r="L170" s="215"/>
      <c r="M170" s="242"/>
      <c r="N170" s="42"/>
      <c r="O170" s="45"/>
      <c r="P170" s="45"/>
      <c r="Q170" s="1"/>
      <c r="R170" s="45"/>
      <c r="S170" s="1"/>
      <c r="T170" s="1"/>
      <c r="U170" s="1"/>
      <c r="V170" s="1"/>
      <c r="W170" s="1"/>
      <c r="X170" s="1"/>
      <c r="Y170" s="1"/>
      <c r="Z170" s="1"/>
      <c r="AA170" s="1"/>
      <c r="AB170" s="1"/>
      <c r="AC170" s="1"/>
      <c r="AD170" s="1"/>
      <c r="AE170" s="1"/>
      <c r="AF170" s="1"/>
      <c r="AG170" s="1"/>
    </row>
    <row r="171" spans="2:33" ht="15.75">
      <c r="B171" s="74" t="s">
        <v>188</v>
      </c>
      <c r="C171" s="132"/>
      <c r="D171" s="132"/>
      <c r="E171" s="132"/>
      <c r="F171" s="132"/>
      <c r="G171" s="209" t="s">
        <v>117</v>
      </c>
      <c r="H171" s="208">
        <f>F169*1%*L19*365</f>
        <v>10179.925254083546</v>
      </c>
      <c r="I171" s="209" t="s">
        <v>50</v>
      </c>
      <c r="J171" s="300"/>
      <c r="K171" s="203" t="s">
        <v>130</v>
      </c>
      <c r="L171" s="300"/>
      <c r="M171" s="242">
        <f>K169-K170</f>
        <v>297495.53253942798</v>
      </c>
      <c r="N171" s="1"/>
      <c r="O171" s="1"/>
      <c r="P171" s="1"/>
      <c r="Q171" s="1"/>
      <c r="R171" s="45"/>
      <c r="S171" s="1"/>
      <c r="T171" s="1"/>
      <c r="U171" s="1"/>
      <c r="V171" s="1"/>
      <c r="W171" s="1"/>
      <c r="X171" s="1"/>
      <c r="Y171" s="1"/>
      <c r="Z171" s="1"/>
      <c r="AA171" s="1"/>
      <c r="AB171" s="1"/>
      <c r="AC171" s="1"/>
      <c r="AD171" s="1"/>
      <c r="AE171" s="1"/>
      <c r="AF171" s="1"/>
      <c r="AG171" s="1"/>
    </row>
    <row r="172" spans="2:33" ht="15.75">
      <c r="B172" s="229"/>
      <c r="C172" s="221"/>
      <c r="D172" s="222"/>
      <c r="E172" s="132"/>
      <c r="F172" s="132"/>
      <c r="G172" s="219"/>
      <c r="H172" s="212">
        <f>H171/365</f>
        <v>27.890206175571358</v>
      </c>
      <c r="I172" s="209" t="s">
        <v>51</v>
      </c>
      <c r="J172" s="132"/>
      <c r="K172" s="203" t="s">
        <v>131</v>
      </c>
      <c r="L172" s="203"/>
      <c r="M172" s="307">
        <f>(F169-H169)*1%*L19*365</f>
        <v>1615.8611514418326</v>
      </c>
      <c r="N172" s="40"/>
      <c r="O172" s="1"/>
      <c r="P172" s="1"/>
      <c r="Q172" s="1"/>
      <c r="R172" s="45"/>
      <c r="S172" s="1"/>
      <c r="T172" s="1"/>
      <c r="U172" s="1"/>
      <c r="V172" s="1"/>
      <c r="W172" s="1"/>
      <c r="X172" s="1"/>
      <c r="Y172" s="1"/>
      <c r="Z172" s="1"/>
      <c r="AA172" s="1"/>
      <c r="AB172" s="1"/>
      <c r="AC172" s="1"/>
      <c r="AD172" s="1"/>
      <c r="AE172" s="1"/>
      <c r="AF172" s="1"/>
      <c r="AG172" s="1"/>
    </row>
    <row r="173" spans="2:33" ht="15.75">
      <c r="B173" s="74" t="s">
        <v>132</v>
      </c>
      <c r="C173" s="221"/>
      <c r="D173" s="222"/>
      <c r="E173" s="132"/>
      <c r="F173" s="132"/>
      <c r="G173" s="132"/>
      <c r="H173" s="235"/>
      <c r="I173" s="237"/>
      <c r="J173" s="132"/>
      <c r="K173" s="203" t="s">
        <v>214</v>
      </c>
      <c r="L173" s="203"/>
      <c r="M173" s="307">
        <f>M172/365</f>
        <v>4.4270168532652949</v>
      </c>
      <c r="N173" s="40"/>
      <c r="O173" s="1"/>
      <c r="P173" s="1"/>
      <c r="Q173" s="1"/>
      <c r="R173" s="45"/>
      <c r="S173" s="1"/>
      <c r="T173" s="1"/>
      <c r="U173" s="1"/>
      <c r="V173" s="1"/>
      <c r="W173" s="1"/>
      <c r="X173" s="1"/>
      <c r="Y173" s="1"/>
      <c r="Z173" s="1"/>
      <c r="AA173" s="1"/>
      <c r="AB173" s="1"/>
      <c r="AC173" s="1"/>
      <c r="AD173" s="1"/>
      <c r="AE173" s="1"/>
      <c r="AF173" s="1"/>
      <c r="AG173" s="1"/>
    </row>
    <row r="174" spans="2:33" ht="15.75">
      <c r="B174" s="74"/>
      <c r="C174" s="221"/>
      <c r="D174" s="222"/>
      <c r="E174" s="132"/>
      <c r="F174" s="215"/>
      <c r="G174" s="132"/>
      <c r="H174" s="235"/>
      <c r="I174" s="237"/>
      <c r="J174" s="132"/>
      <c r="K174" s="203"/>
      <c r="L174" s="203"/>
      <c r="M174" s="238"/>
      <c r="N174" s="40"/>
      <c r="O174" s="1"/>
      <c r="P174" s="1"/>
      <c r="Q174" s="1"/>
      <c r="R174" s="45"/>
      <c r="S174" s="1"/>
      <c r="T174" s="1"/>
      <c r="U174" s="1"/>
      <c r="V174" s="1"/>
      <c r="W174" s="1"/>
      <c r="X174" s="1"/>
      <c r="Y174" s="1"/>
      <c r="Z174" s="1"/>
      <c r="AA174" s="1"/>
      <c r="AB174" s="1"/>
      <c r="AC174" s="1"/>
      <c r="AD174" s="1"/>
      <c r="AE174" s="1"/>
      <c r="AF174" s="1"/>
      <c r="AG174" s="1"/>
    </row>
    <row r="175" spans="2:33" ht="15.75">
      <c r="B175" s="203" t="s">
        <v>124</v>
      </c>
      <c r="C175" s="221"/>
      <c r="D175" s="222"/>
      <c r="E175" s="132"/>
      <c r="F175" s="132"/>
      <c r="G175" s="132"/>
      <c r="H175" s="235"/>
      <c r="I175" s="237"/>
      <c r="J175" s="203"/>
      <c r="K175" s="203"/>
      <c r="L175" s="203"/>
      <c r="M175" s="236"/>
      <c r="N175" s="40"/>
      <c r="O175" s="1"/>
      <c r="P175" s="1"/>
      <c r="Q175" s="1"/>
      <c r="R175" s="45"/>
      <c r="S175" s="1"/>
      <c r="T175" s="1"/>
      <c r="U175" s="1"/>
      <c r="V175" s="1"/>
      <c r="W175" s="1"/>
      <c r="X175" s="1"/>
      <c r="Y175" s="1"/>
      <c r="Z175" s="1"/>
      <c r="AA175" s="1"/>
      <c r="AB175" s="1"/>
      <c r="AC175" s="1"/>
      <c r="AD175" s="1"/>
      <c r="AE175" s="1"/>
      <c r="AF175" s="1"/>
      <c r="AG175" s="1"/>
    </row>
    <row r="176" spans="2:33" ht="15.75">
      <c r="B176" s="226" t="s">
        <v>152</v>
      </c>
      <c r="C176" s="221"/>
      <c r="D176" s="222"/>
      <c r="E176" s="132"/>
      <c r="F176" s="132"/>
      <c r="G176" s="132"/>
      <c r="H176" s="235"/>
      <c r="I176" s="237"/>
      <c r="J176" s="132"/>
      <c r="K176" s="239"/>
      <c r="L176" s="132"/>
      <c r="M176" s="240"/>
      <c r="N176" s="40"/>
      <c r="O176" s="1"/>
      <c r="P176" s="1"/>
      <c r="Q176" s="1"/>
      <c r="R176" s="45"/>
      <c r="S176" s="1"/>
      <c r="T176" s="1"/>
      <c r="U176" s="1"/>
      <c r="V176" s="1"/>
      <c r="W176" s="1"/>
      <c r="X176" s="1"/>
      <c r="Y176" s="1"/>
      <c r="Z176" s="1"/>
      <c r="AA176" s="1"/>
      <c r="AB176" s="1"/>
      <c r="AC176" s="1"/>
      <c r="AD176" s="1"/>
      <c r="AE176" s="1"/>
      <c r="AF176" s="1"/>
      <c r="AG176" s="1"/>
    </row>
    <row r="177" spans="2:33" ht="15.75">
      <c r="B177" s="226" t="s">
        <v>125</v>
      </c>
      <c r="C177" s="221"/>
      <c r="D177" s="222"/>
      <c r="E177" s="132"/>
      <c r="F177" s="132"/>
      <c r="G177" s="132"/>
      <c r="H177" s="235"/>
      <c r="I177" s="237"/>
      <c r="J177" s="132"/>
      <c r="K177" s="239"/>
      <c r="L177" s="132"/>
      <c r="M177" s="240"/>
      <c r="N177" s="40"/>
      <c r="O177" s="1"/>
      <c r="P177" s="1"/>
      <c r="Q177" s="1"/>
      <c r="R177" s="45"/>
      <c r="S177" s="1"/>
      <c r="T177" s="1"/>
      <c r="U177" s="1"/>
      <c r="V177" s="1"/>
      <c r="W177" s="1"/>
      <c r="X177" s="1"/>
      <c r="Y177" s="1"/>
      <c r="Z177" s="1"/>
      <c r="AA177" s="1"/>
      <c r="AB177" s="1"/>
      <c r="AC177" s="1"/>
      <c r="AD177" s="1"/>
      <c r="AE177" s="1"/>
      <c r="AF177" s="1"/>
      <c r="AG177" s="1"/>
    </row>
    <row r="178" spans="2:33" ht="15.75">
      <c r="B178" s="229"/>
      <c r="C178" s="221"/>
      <c r="D178" s="222"/>
      <c r="E178" s="132"/>
      <c r="F178" s="132"/>
      <c r="G178" s="132"/>
      <c r="H178" s="235"/>
      <c r="I178" s="237"/>
      <c r="J178" s="132"/>
      <c r="K178" s="239"/>
      <c r="L178" s="132"/>
      <c r="M178" s="240"/>
      <c r="N178" s="40"/>
      <c r="O178" s="1"/>
      <c r="P178" s="1"/>
      <c r="Q178" s="1"/>
      <c r="R178" s="45"/>
      <c r="S178" s="1"/>
      <c r="T178" s="1"/>
      <c r="U178" s="1"/>
      <c r="V178" s="1"/>
      <c r="W178" s="1"/>
      <c r="X178" s="1"/>
      <c r="Y178" s="1"/>
      <c r="Z178" s="1"/>
      <c r="AA178" s="1"/>
      <c r="AB178" s="1"/>
      <c r="AC178" s="1"/>
      <c r="AD178" s="1"/>
      <c r="AE178" s="1"/>
      <c r="AF178" s="1"/>
      <c r="AG178" s="1"/>
    </row>
    <row r="179" spans="2:33" ht="15.75">
      <c r="B179" s="203" t="s">
        <v>127</v>
      </c>
      <c r="C179" s="132"/>
      <c r="D179" s="132"/>
      <c r="E179" s="212">
        <f>L96</f>
        <v>3.9872074118107128</v>
      </c>
      <c r="F179" s="98" t="s">
        <v>22</v>
      </c>
      <c r="G179" s="203" t="s">
        <v>118</v>
      </c>
      <c r="H179" s="235"/>
      <c r="I179" s="96"/>
      <c r="J179" s="230">
        <f>IF(L19&gt;0,N96/100,"-")</f>
        <v>4.3307273035762581E-2</v>
      </c>
      <c r="K179" s="239"/>
      <c r="L179" s="132"/>
      <c r="M179" s="240"/>
      <c r="N179" s="40"/>
      <c r="O179" s="1"/>
      <c r="P179" s="1"/>
      <c r="Q179" s="1"/>
      <c r="R179" s="45"/>
      <c r="S179" s="1"/>
      <c r="T179" s="1"/>
      <c r="U179" s="1"/>
      <c r="V179" s="1"/>
      <c r="W179" s="1"/>
      <c r="X179" s="1"/>
      <c r="Y179" s="1"/>
      <c r="Z179" s="1"/>
      <c r="AA179" s="1"/>
      <c r="AB179" s="1"/>
      <c r="AC179" s="1"/>
      <c r="AD179" s="1"/>
      <c r="AE179" s="1"/>
      <c r="AF179" s="1"/>
      <c r="AG179" s="1"/>
    </row>
    <row r="180" spans="2:33" ht="15.75">
      <c r="B180" s="203" t="s">
        <v>128</v>
      </c>
      <c r="C180" s="132"/>
      <c r="D180" s="132"/>
      <c r="E180" s="212">
        <f>M96</f>
        <v>5.9938860825903619</v>
      </c>
      <c r="F180" s="98" t="s">
        <v>22</v>
      </c>
      <c r="G180" s="203" t="s">
        <v>119</v>
      </c>
      <c r="H180" s="235"/>
      <c r="I180" s="96"/>
      <c r="J180" s="230">
        <f>O96/100</f>
        <v>5.7183235017467249E-2</v>
      </c>
      <c r="K180" s="239"/>
      <c r="L180" s="132"/>
      <c r="M180" s="240"/>
      <c r="N180" s="40"/>
      <c r="O180" s="1"/>
      <c r="P180" s="1"/>
      <c r="Q180" s="1"/>
      <c r="R180" s="45"/>
      <c r="S180" s="1"/>
      <c r="T180" s="1"/>
      <c r="U180" s="1"/>
      <c r="V180" s="1"/>
      <c r="W180" s="1"/>
      <c r="X180" s="1"/>
      <c r="Y180" s="1"/>
      <c r="Z180" s="1"/>
      <c r="AA180" s="1"/>
      <c r="AB180" s="1"/>
      <c r="AC180" s="1"/>
      <c r="AD180" s="1"/>
      <c r="AE180" s="1"/>
      <c r="AF180" s="1"/>
      <c r="AG180" s="1"/>
    </row>
    <row r="181" spans="2:33" ht="15.75">
      <c r="B181" s="229"/>
      <c r="C181" s="221"/>
      <c r="D181" s="222"/>
      <c r="E181" s="132"/>
      <c r="F181" s="132"/>
      <c r="G181" s="132"/>
      <c r="H181" s="235"/>
      <c r="I181" s="237"/>
      <c r="J181" s="132"/>
      <c r="K181" s="239"/>
      <c r="L181" s="132"/>
      <c r="M181" s="240"/>
      <c r="N181" s="40"/>
      <c r="O181" s="1"/>
      <c r="P181" s="1"/>
      <c r="Q181" s="1"/>
      <c r="R181" s="45"/>
      <c r="S181" s="1"/>
      <c r="T181" s="1"/>
      <c r="U181" s="1"/>
      <c r="V181" s="1"/>
      <c r="W181" s="1"/>
      <c r="X181" s="1"/>
      <c r="Y181" s="1"/>
      <c r="Z181" s="1"/>
      <c r="AA181" s="1"/>
      <c r="AB181" s="1"/>
      <c r="AC181" s="1"/>
      <c r="AD181" s="1"/>
      <c r="AE181" s="1"/>
      <c r="AF181" s="1"/>
      <c r="AG181" s="1"/>
    </row>
    <row r="182" spans="2:33" ht="15.75">
      <c r="B182" s="203" t="s">
        <v>52</v>
      </c>
      <c r="C182" s="132"/>
      <c r="D182" s="132"/>
      <c r="E182" s="132"/>
      <c r="F182" s="132"/>
      <c r="G182" s="132"/>
      <c r="H182" s="96"/>
      <c r="I182" s="96"/>
      <c r="J182" s="132"/>
      <c r="K182" s="239"/>
      <c r="L182" s="239"/>
      <c r="M182" s="239"/>
      <c r="N182" s="1"/>
      <c r="O182" s="1"/>
      <c r="P182" s="1"/>
      <c r="Q182" s="1"/>
      <c r="R182" s="45"/>
      <c r="S182" s="1"/>
      <c r="T182" s="1"/>
      <c r="U182" s="1"/>
      <c r="V182" s="1"/>
      <c r="W182" s="1"/>
      <c r="X182" s="1"/>
      <c r="Y182" s="1"/>
      <c r="Z182" s="1"/>
      <c r="AA182" s="1"/>
      <c r="AB182" s="1"/>
      <c r="AC182" s="1"/>
      <c r="AD182" s="1"/>
      <c r="AE182" s="1"/>
      <c r="AF182" s="1"/>
      <c r="AG182" s="1"/>
    </row>
    <row r="183" spans="2:33" ht="15.75">
      <c r="B183" s="203" t="s">
        <v>17</v>
      </c>
      <c r="C183" s="229"/>
      <c r="D183" s="221"/>
      <c r="E183" s="222"/>
      <c r="F183" s="132"/>
      <c r="G183" s="132"/>
      <c r="H183" s="96"/>
      <c r="I183" s="96"/>
      <c r="J183" s="132"/>
      <c r="K183" s="232" t="s">
        <v>58</v>
      </c>
      <c r="L183" s="232" t="s">
        <v>59</v>
      </c>
      <c r="M183" s="132"/>
      <c r="N183" s="1"/>
      <c r="O183" s="1"/>
      <c r="P183" s="1"/>
      <c r="Q183" s="1"/>
      <c r="R183" s="45"/>
      <c r="S183" s="1"/>
      <c r="T183" s="1"/>
      <c r="U183" s="1"/>
      <c r="V183" s="1"/>
      <c r="W183" s="1"/>
      <c r="X183" s="1"/>
      <c r="Y183" s="1"/>
      <c r="Z183" s="1"/>
      <c r="AA183" s="1"/>
      <c r="AB183" s="1"/>
      <c r="AC183" s="1"/>
      <c r="AD183" s="1"/>
      <c r="AE183" s="1"/>
      <c r="AF183" s="1"/>
      <c r="AG183" s="1"/>
    </row>
    <row r="184" spans="2:33" ht="15.75">
      <c r="B184" s="203" t="s">
        <v>5</v>
      </c>
      <c r="C184" s="132"/>
      <c r="D184" s="132"/>
      <c r="E184" s="132"/>
      <c r="F184" s="132"/>
      <c r="G184" s="132"/>
      <c r="H184" s="212">
        <f>L105</f>
        <v>0.69076485653786157</v>
      </c>
      <c r="I184" s="98" t="s">
        <v>53</v>
      </c>
      <c r="J184" s="219"/>
      <c r="K184" s="212">
        <f t="shared" ref="K184:L188" si="13">O105</f>
        <v>0.54932192113527845</v>
      </c>
      <c r="L184" s="212">
        <f t="shared" si="13"/>
        <v>0.80195440041585608</v>
      </c>
      <c r="M184" s="132"/>
      <c r="N184" s="1"/>
      <c r="O184" s="1"/>
      <c r="P184" s="1"/>
      <c r="Q184" s="1"/>
      <c r="R184" s="1"/>
      <c r="S184" s="1"/>
      <c r="T184" s="1"/>
      <c r="U184" s="1"/>
      <c r="V184" s="1"/>
      <c r="W184" s="1"/>
      <c r="X184" s="1"/>
      <c r="Y184" s="1"/>
      <c r="Z184" s="1"/>
      <c r="AA184" s="1"/>
      <c r="AB184" s="1"/>
      <c r="AC184" s="1"/>
      <c r="AD184" s="1"/>
      <c r="AE184" s="1"/>
      <c r="AF184" s="1"/>
      <c r="AG184" s="1"/>
    </row>
    <row r="185" spans="2:33" ht="15.75">
      <c r="B185" s="203" t="s">
        <v>6</v>
      </c>
      <c r="C185" s="132"/>
      <c r="D185" s="132"/>
      <c r="E185" s="132"/>
      <c r="F185" s="132"/>
      <c r="G185" s="132"/>
      <c r="H185" s="212">
        <f>L106</f>
        <v>0.73556831039628368</v>
      </c>
      <c r="I185" s="98" t="s">
        <v>53</v>
      </c>
      <c r="J185" s="219"/>
      <c r="K185" s="212">
        <f t="shared" si="13"/>
        <v>0.58661841971696471</v>
      </c>
      <c r="L185" s="212">
        <f t="shared" si="13"/>
        <v>0.8410589183151248</v>
      </c>
      <c r="M185" s="132"/>
      <c r="N185" s="1"/>
      <c r="O185" s="1"/>
      <c r="P185" s="1"/>
      <c r="Q185" s="1"/>
      <c r="R185" s="1"/>
      <c r="S185" s="1"/>
      <c r="T185" s="1"/>
      <c r="U185" s="1"/>
      <c r="V185" s="1"/>
      <c r="W185" s="1"/>
      <c r="X185" s="1"/>
      <c r="Y185" s="1"/>
      <c r="Z185" s="1"/>
      <c r="AA185" s="1"/>
      <c r="AB185" s="1"/>
      <c r="AC185" s="1"/>
      <c r="AD185" s="1"/>
      <c r="AE185" s="1"/>
      <c r="AF185" s="1"/>
      <c r="AG185" s="1"/>
    </row>
    <row r="186" spans="2:33" ht="15.75">
      <c r="B186" s="203" t="s">
        <v>7</v>
      </c>
      <c r="C186" s="132"/>
      <c r="D186" s="132"/>
      <c r="E186" s="132"/>
      <c r="F186" s="132"/>
      <c r="G186" s="132"/>
      <c r="H186" s="212">
        <f>L107</f>
        <v>0.66115870778073826</v>
      </c>
      <c r="I186" s="98" t="s">
        <v>53</v>
      </c>
      <c r="J186" s="219"/>
      <c r="K186" s="212">
        <f t="shared" si="13"/>
        <v>0.56302736036639511</v>
      </c>
      <c r="L186" s="212">
        <f t="shared" si="13"/>
        <v>0.74364226205505846</v>
      </c>
      <c r="M186" s="132"/>
      <c r="N186" s="1"/>
      <c r="O186" s="1"/>
      <c r="P186" s="1"/>
      <c r="Q186" s="1"/>
      <c r="R186" s="1"/>
      <c r="S186" s="1"/>
      <c r="T186" s="1"/>
      <c r="U186" s="1"/>
      <c r="V186" s="1"/>
      <c r="W186" s="1"/>
      <c r="X186" s="1"/>
      <c r="Y186" s="1"/>
      <c r="Z186" s="1"/>
      <c r="AA186" s="1"/>
      <c r="AB186" s="1"/>
      <c r="AC186" s="1"/>
      <c r="AD186" s="1"/>
      <c r="AE186" s="1"/>
      <c r="AF186" s="1"/>
      <c r="AG186" s="1"/>
    </row>
    <row r="187" spans="2:33" ht="15.75">
      <c r="B187" s="203" t="s">
        <v>8</v>
      </c>
      <c r="C187" s="132"/>
      <c r="D187" s="132"/>
      <c r="E187" s="132"/>
      <c r="F187" s="132"/>
      <c r="G187" s="132"/>
      <c r="H187" s="212">
        <f>L108</f>
        <v>0.58014555332811335</v>
      </c>
      <c r="I187" s="98" t="s">
        <v>53</v>
      </c>
      <c r="J187" s="219"/>
      <c r="K187" s="212">
        <f t="shared" si="13"/>
        <v>0.49943043269891685</v>
      </c>
      <c r="L187" s="212">
        <f t="shared" si="13"/>
        <v>0.65535057908691641</v>
      </c>
      <c r="M187" s="132"/>
      <c r="N187" s="1"/>
      <c r="O187" s="1"/>
      <c r="P187" s="1"/>
      <c r="Q187" s="1"/>
      <c r="R187" s="1"/>
      <c r="S187" s="1"/>
      <c r="T187" s="1"/>
      <c r="U187" s="1"/>
      <c r="V187" s="1"/>
      <c r="W187" s="1"/>
      <c r="X187" s="1"/>
      <c r="Y187" s="1"/>
      <c r="Z187" s="1"/>
      <c r="AA187" s="1"/>
      <c r="AB187" s="1"/>
      <c r="AC187" s="1"/>
      <c r="AD187" s="1"/>
      <c r="AE187" s="1"/>
      <c r="AF187" s="1"/>
      <c r="AG187" s="1"/>
    </row>
    <row r="188" spans="2:33" ht="15.75">
      <c r="B188" s="203" t="s">
        <v>9</v>
      </c>
      <c r="C188" s="132"/>
      <c r="D188" s="132"/>
      <c r="E188" s="132"/>
      <c r="F188" s="132"/>
      <c r="G188" s="132"/>
      <c r="H188" s="212">
        <f>L109</f>
        <v>0.53502649809136349</v>
      </c>
      <c r="I188" s="98" t="s">
        <v>53</v>
      </c>
      <c r="J188" s="219"/>
      <c r="K188" s="212">
        <f t="shared" si="13"/>
        <v>0.450478122255906</v>
      </c>
      <c r="L188" s="212">
        <f t="shared" si="13"/>
        <v>0.64978221946378545</v>
      </c>
      <c r="M188" s="132"/>
      <c r="N188" s="1"/>
      <c r="O188" s="1"/>
      <c r="P188" s="1"/>
      <c r="Q188" s="1"/>
      <c r="R188" s="1"/>
      <c r="S188" s="1"/>
      <c r="T188" s="1"/>
      <c r="U188" s="1"/>
      <c r="V188" s="1"/>
      <c r="W188" s="1"/>
      <c r="X188" s="1"/>
      <c r="Y188" s="1"/>
      <c r="Z188" s="1"/>
      <c r="AA188" s="1"/>
      <c r="AB188" s="1"/>
      <c r="AC188" s="1"/>
      <c r="AD188" s="1"/>
      <c r="AE188" s="1"/>
      <c r="AF188" s="1"/>
      <c r="AG188" s="1"/>
    </row>
    <row r="189" spans="2:33" ht="15.75">
      <c r="B189" s="203"/>
      <c r="C189" s="132"/>
      <c r="D189" s="132"/>
      <c r="E189" s="132"/>
      <c r="F189" s="132"/>
      <c r="G189" s="132"/>
      <c r="H189" s="212"/>
      <c r="I189" s="98"/>
      <c r="J189" s="219"/>
      <c r="K189" s="219"/>
      <c r="L189" s="219"/>
      <c r="M189" s="132"/>
      <c r="N189" s="1"/>
      <c r="O189" s="1"/>
      <c r="P189" s="1"/>
      <c r="Q189" s="1"/>
      <c r="R189" s="1"/>
      <c r="S189" s="1"/>
      <c r="T189" s="1"/>
      <c r="U189" s="1"/>
      <c r="V189" s="1"/>
      <c r="W189" s="1"/>
      <c r="X189" s="1"/>
      <c r="Y189" s="1"/>
      <c r="Z189" s="1"/>
      <c r="AA189" s="1"/>
      <c r="AB189" s="1"/>
      <c r="AC189" s="1"/>
      <c r="AD189" s="1"/>
      <c r="AE189" s="1"/>
      <c r="AF189" s="1"/>
      <c r="AG189" s="1"/>
    </row>
    <row r="190" spans="2:33" ht="15.75">
      <c r="B190" s="203" t="s">
        <v>54</v>
      </c>
      <c r="C190" s="132"/>
      <c r="D190" s="132"/>
      <c r="E190" s="132"/>
      <c r="F190" s="132"/>
      <c r="G190" s="132"/>
      <c r="H190" s="212">
        <f>M105</f>
        <v>0.5050058952398111</v>
      </c>
      <c r="I190" s="98" t="s">
        <v>53</v>
      </c>
      <c r="J190" s="219"/>
      <c r="K190" s="219"/>
      <c r="L190" s="219"/>
      <c r="M190" s="132"/>
      <c r="N190" s="1"/>
      <c r="O190" s="1"/>
      <c r="P190" s="1"/>
      <c r="Q190" s="1"/>
      <c r="R190" s="1"/>
      <c r="S190" s="1"/>
      <c r="T190" s="1"/>
      <c r="U190" s="1"/>
      <c r="V190" s="1"/>
      <c r="W190" s="1"/>
      <c r="X190" s="1"/>
      <c r="Y190" s="1"/>
      <c r="Z190" s="1"/>
      <c r="AA190" s="1"/>
      <c r="AB190" s="1"/>
      <c r="AC190" s="1"/>
      <c r="AD190" s="1"/>
      <c r="AE190" s="1"/>
      <c r="AF190" s="1"/>
      <c r="AG190" s="1"/>
    </row>
    <row r="191" spans="2:33" ht="15.75">
      <c r="B191" s="203" t="s">
        <v>55</v>
      </c>
      <c r="C191" s="132"/>
      <c r="D191" s="132"/>
      <c r="E191" s="132"/>
      <c r="F191" s="132"/>
      <c r="G191" s="132"/>
      <c r="H191" s="212">
        <f>N105</f>
        <v>0.7092461727493703</v>
      </c>
      <c r="I191" s="98" t="s">
        <v>53</v>
      </c>
      <c r="J191" s="219"/>
      <c r="K191" s="219"/>
      <c r="L191" s="219"/>
      <c r="M191" s="132"/>
      <c r="N191" s="1"/>
      <c r="O191" s="1"/>
      <c r="P191" s="1"/>
      <c r="Q191" s="1"/>
      <c r="R191" s="1"/>
      <c r="S191" s="1"/>
      <c r="T191" s="1"/>
      <c r="U191" s="1"/>
      <c r="V191" s="1"/>
      <c r="W191" s="1"/>
      <c r="X191" s="1"/>
      <c r="Y191" s="1"/>
      <c r="Z191" s="1"/>
      <c r="AA191" s="1"/>
      <c r="AB191" s="1"/>
      <c r="AC191" s="1"/>
      <c r="AD191" s="1"/>
      <c r="AE191" s="1"/>
      <c r="AF191" s="1"/>
      <c r="AG191" s="1"/>
    </row>
    <row r="192" spans="2:33" ht="15.75">
      <c r="B192" s="203"/>
      <c r="C192" s="132"/>
      <c r="D192" s="132"/>
      <c r="E192" s="132"/>
      <c r="F192" s="132"/>
      <c r="G192" s="132"/>
      <c r="H192" s="98"/>
      <c r="I192" s="98"/>
      <c r="J192" s="219"/>
      <c r="K192" s="219"/>
      <c r="L192" s="219"/>
      <c r="M192" s="132"/>
      <c r="N192" s="1"/>
      <c r="O192" s="1"/>
      <c r="P192" s="1"/>
      <c r="Q192" s="1"/>
      <c r="R192" s="1"/>
      <c r="S192" s="1"/>
      <c r="T192" s="1"/>
      <c r="U192" s="1"/>
      <c r="V192" s="1"/>
      <c r="W192" s="1"/>
      <c r="X192" s="1"/>
      <c r="Y192" s="1"/>
      <c r="Z192" s="1"/>
      <c r="AA192" s="1"/>
      <c r="AB192" s="1"/>
      <c r="AC192" s="1"/>
      <c r="AD192" s="1"/>
      <c r="AE192" s="1"/>
      <c r="AF192" s="1"/>
      <c r="AG192" s="1"/>
    </row>
    <row r="193" spans="2:33" ht="15.75">
      <c r="B193" s="203" t="s">
        <v>56</v>
      </c>
      <c r="C193" s="132"/>
      <c r="D193" s="132"/>
      <c r="E193" s="132"/>
      <c r="F193" s="132"/>
      <c r="G193" s="132"/>
      <c r="H193" s="212">
        <f>N96</f>
        <v>4.3307273035762579</v>
      </c>
      <c r="I193" s="98" t="s">
        <v>22</v>
      </c>
      <c r="J193" s="219"/>
      <c r="K193" s="219"/>
      <c r="L193" s="219"/>
      <c r="M193" s="132"/>
      <c r="N193" s="1"/>
      <c r="O193" s="1"/>
      <c r="P193" s="1"/>
      <c r="Q193" s="1"/>
      <c r="R193" s="1"/>
      <c r="S193" s="1"/>
      <c r="T193" s="1"/>
      <c r="U193" s="1"/>
      <c r="V193" s="1"/>
      <c r="W193" s="1"/>
      <c r="X193" s="1"/>
      <c r="Y193" s="1"/>
      <c r="Z193" s="1"/>
      <c r="AA193" s="1"/>
      <c r="AB193" s="1"/>
      <c r="AC193" s="1"/>
      <c r="AD193" s="1"/>
      <c r="AE193" s="1"/>
      <c r="AF193" s="1"/>
      <c r="AG193" s="1"/>
    </row>
    <row r="194" spans="2:33" ht="15.75">
      <c r="B194" s="203" t="s">
        <v>57</v>
      </c>
      <c r="C194" s="132"/>
      <c r="D194" s="132"/>
      <c r="E194" s="132"/>
      <c r="F194" s="132"/>
      <c r="G194" s="132"/>
      <c r="H194" s="212">
        <f>O96</f>
        <v>5.7183235017467249</v>
      </c>
      <c r="I194" s="98" t="s">
        <v>22</v>
      </c>
      <c r="J194" s="219"/>
      <c r="K194" s="219"/>
      <c r="L194" s="219"/>
      <c r="M194" s="132"/>
      <c r="N194" s="1"/>
      <c r="O194" s="1"/>
      <c r="P194" s="1"/>
      <c r="Q194" s="1"/>
      <c r="R194" s="1"/>
      <c r="S194" s="1"/>
      <c r="T194" s="1"/>
      <c r="U194" s="1"/>
      <c r="V194" s="1"/>
      <c r="W194" s="1"/>
      <c r="X194" s="1"/>
      <c r="Y194" s="1"/>
      <c r="Z194" s="1"/>
      <c r="AA194" s="1"/>
      <c r="AB194" s="1"/>
      <c r="AC194" s="1"/>
      <c r="AD194" s="1"/>
      <c r="AE194" s="1"/>
      <c r="AF194" s="1"/>
      <c r="AG194" s="1"/>
    </row>
    <row r="195" spans="2:33" ht="15.75">
      <c r="B195" s="132"/>
      <c r="C195" s="132"/>
      <c r="D195" s="132"/>
      <c r="E195" s="132"/>
      <c r="F195" s="132"/>
      <c r="G195" s="132"/>
      <c r="H195" s="132"/>
      <c r="I195" s="132"/>
      <c r="J195" s="132"/>
      <c r="K195" s="132"/>
      <c r="L195" s="132"/>
      <c r="M195" s="132"/>
      <c r="N195" s="1"/>
      <c r="O195" s="1"/>
      <c r="P195" s="1"/>
      <c r="Q195" s="1"/>
      <c r="R195" s="1"/>
      <c r="S195" s="1"/>
      <c r="T195" s="1"/>
      <c r="U195" s="1"/>
      <c r="V195" s="1"/>
      <c r="W195" s="1"/>
      <c r="X195" s="1"/>
      <c r="Y195" s="1"/>
      <c r="Z195" s="1"/>
      <c r="AA195" s="1"/>
      <c r="AB195" s="1"/>
      <c r="AC195" s="1"/>
      <c r="AD195" s="1"/>
      <c r="AE195" s="1"/>
      <c r="AF195" s="1"/>
      <c r="AG195" s="1"/>
    </row>
    <row r="196" spans="2:33" ht="15.75">
      <c r="B196" s="132"/>
      <c r="C196" s="132"/>
      <c r="D196" s="132"/>
      <c r="E196" s="132"/>
      <c r="F196" s="132"/>
      <c r="G196" s="132"/>
      <c r="H196" s="132"/>
      <c r="I196" s="132"/>
      <c r="J196" s="132"/>
      <c r="K196" s="132"/>
      <c r="L196" s="132"/>
      <c r="M196" s="132"/>
      <c r="N196" s="1"/>
      <c r="O196" s="1"/>
      <c r="P196" s="1"/>
      <c r="Q196" s="1"/>
      <c r="R196" s="1"/>
      <c r="S196" s="1"/>
      <c r="T196" s="1"/>
      <c r="U196" s="1"/>
      <c r="V196" s="1"/>
      <c r="W196" s="1"/>
      <c r="X196" s="1"/>
      <c r="Y196" s="1"/>
      <c r="Z196" s="1"/>
      <c r="AA196" s="1"/>
      <c r="AB196" s="1"/>
      <c r="AC196" s="1"/>
      <c r="AD196" s="1"/>
      <c r="AE196" s="1"/>
      <c r="AF196" s="1"/>
      <c r="AG196" s="1"/>
    </row>
    <row r="197" spans="2:33" ht="15.75" hidden="1">
      <c r="B197" s="191" t="s">
        <v>25</v>
      </c>
      <c r="C197" s="132"/>
      <c r="D197" s="132"/>
      <c r="E197" s="132"/>
      <c r="F197" s="132"/>
      <c r="G197" s="132"/>
      <c r="H197" s="132"/>
      <c r="I197" s="132"/>
      <c r="J197" s="132"/>
      <c r="K197" s="132" t="s">
        <v>16</v>
      </c>
      <c r="L197" s="132"/>
      <c r="M197" s="132"/>
      <c r="N197" s="1"/>
      <c r="O197" s="1"/>
      <c r="P197" s="1"/>
      <c r="Q197" s="1"/>
      <c r="R197" s="1"/>
      <c r="S197" s="1"/>
      <c r="T197" s="1"/>
      <c r="U197" s="1"/>
      <c r="V197" s="1"/>
      <c r="W197" s="1"/>
      <c r="X197" s="1"/>
      <c r="Y197" s="1"/>
      <c r="Z197" s="1"/>
      <c r="AA197" s="1"/>
      <c r="AB197" s="1"/>
      <c r="AC197" s="1"/>
      <c r="AD197" s="1"/>
      <c r="AE197" s="1"/>
      <c r="AF197" s="1"/>
      <c r="AG197" s="1"/>
    </row>
    <row r="198" spans="2:33" ht="16.5" hidden="1" thickBot="1">
      <c r="B198" s="191" t="s">
        <v>26</v>
      </c>
      <c r="C198" s="132"/>
      <c r="D198" s="132"/>
      <c r="E198" s="132"/>
      <c r="F198" s="132"/>
      <c r="G198" s="132"/>
      <c r="H198" s="132"/>
      <c r="I198" s="132"/>
      <c r="J198" s="132"/>
      <c r="K198" s="132"/>
      <c r="L198" s="132"/>
      <c r="M198" s="132"/>
      <c r="N198" s="1"/>
      <c r="O198" s="1"/>
      <c r="P198" s="1"/>
      <c r="Q198" s="1"/>
      <c r="R198" s="1"/>
      <c r="S198" s="1"/>
      <c r="T198" s="1"/>
      <c r="U198" s="1"/>
      <c r="V198" s="1"/>
      <c r="W198" s="1"/>
      <c r="X198" s="1"/>
      <c r="Y198" s="1"/>
      <c r="Z198" s="1"/>
      <c r="AA198" s="1"/>
      <c r="AB198" s="1"/>
      <c r="AC198" s="1"/>
      <c r="AD198" s="1"/>
      <c r="AE198" s="1"/>
      <c r="AF198" s="1"/>
      <c r="AG198" s="1"/>
    </row>
    <row r="199" spans="2:33" ht="16.5" hidden="1" thickTop="1">
      <c r="B199" s="176"/>
      <c r="C199" s="177" t="s">
        <v>3</v>
      </c>
      <c r="D199" s="178"/>
      <c r="E199" s="178"/>
      <c r="F199" s="179"/>
      <c r="G199" s="180" t="s">
        <v>4</v>
      </c>
      <c r="H199" s="178"/>
      <c r="I199" s="178"/>
      <c r="J199" s="181"/>
      <c r="K199" s="132"/>
      <c r="L199" s="132"/>
      <c r="M199" s="132"/>
      <c r="N199" s="1"/>
      <c r="O199" s="1"/>
      <c r="P199" s="1"/>
      <c r="Q199" s="1"/>
      <c r="R199" s="1"/>
      <c r="S199" s="1"/>
      <c r="T199" s="1"/>
      <c r="U199" s="1"/>
      <c r="V199" s="1"/>
      <c r="W199" s="1"/>
      <c r="X199" s="1"/>
      <c r="Y199" s="1"/>
      <c r="Z199" s="1"/>
      <c r="AA199" s="1"/>
      <c r="AB199" s="1"/>
      <c r="AC199" s="1"/>
      <c r="AD199" s="1"/>
      <c r="AE199" s="1"/>
      <c r="AF199" s="1"/>
      <c r="AG199" s="1"/>
    </row>
    <row r="200" spans="2:33" ht="16.5" hidden="1" thickBot="1">
      <c r="B200" s="182" t="s">
        <v>17</v>
      </c>
      <c r="C200" s="183" t="s">
        <v>10</v>
      </c>
      <c r="D200" s="184" t="s">
        <v>11</v>
      </c>
      <c r="E200" s="184" t="s">
        <v>12</v>
      </c>
      <c r="F200" s="185" t="s">
        <v>13</v>
      </c>
      <c r="G200" s="184" t="s">
        <v>10</v>
      </c>
      <c r="H200" s="184" t="s">
        <v>11</v>
      </c>
      <c r="I200" s="184" t="s">
        <v>12</v>
      </c>
      <c r="J200" s="186" t="s">
        <v>13</v>
      </c>
      <c r="K200" s="132"/>
      <c r="L200" s="132"/>
      <c r="M200" s="132"/>
      <c r="N200" s="1"/>
      <c r="O200" s="1"/>
      <c r="P200" s="1"/>
      <c r="Q200" s="1"/>
      <c r="R200" s="1"/>
      <c r="S200" s="1"/>
      <c r="T200" s="1"/>
      <c r="U200" s="1"/>
      <c r="V200" s="1"/>
      <c r="W200" s="1"/>
      <c r="X200" s="1"/>
      <c r="Y200" s="1"/>
      <c r="Z200" s="1"/>
      <c r="AA200" s="1"/>
      <c r="AB200" s="1"/>
      <c r="AC200" s="1"/>
      <c r="AD200" s="1"/>
      <c r="AE200" s="1"/>
      <c r="AF200" s="1"/>
      <c r="AG200" s="1"/>
    </row>
    <row r="201" spans="2:33" ht="17.25" hidden="1" thickTop="1" thickBot="1">
      <c r="B201" s="187" t="s">
        <v>5</v>
      </c>
      <c r="C201" s="241">
        <f>C60</f>
        <v>3.2660928470673416</v>
      </c>
      <c r="D201" s="241">
        <f t="shared" ref="D201:J201" si="14">D60</f>
        <v>3.1801430353024123</v>
      </c>
      <c r="E201" s="241">
        <f t="shared" si="14"/>
        <v>2.3206449176531114</v>
      </c>
      <c r="F201" s="241">
        <f t="shared" si="14"/>
        <v>2.8363437882426918</v>
      </c>
      <c r="G201" s="241">
        <f t="shared" si="14"/>
        <v>4.4693902117763624</v>
      </c>
      <c r="H201" s="241">
        <f t="shared" si="14"/>
        <v>3.9536913411867816</v>
      </c>
      <c r="I201" s="241">
        <f t="shared" si="14"/>
        <v>4.1255909647166424</v>
      </c>
      <c r="J201" s="241">
        <f t="shared" si="14"/>
        <v>4.297490588246502</v>
      </c>
      <c r="K201" s="132"/>
      <c r="L201" s="132"/>
      <c r="M201" s="132"/>
      <c r="N201" s="1"/>
      <c r="O201" s="1"/>
      <c r="P201" s="1"/>
      <c r="Q201" s="1"/>
      <c r="R201" s="1"/>
      <c r="S201" s="1"/>
      <c r="T201" s="1"/>
      <c r="U201" s="1"/>
      <c r="V201" s="1"/>
      <c r="W201" s="1"/>
      <c r="X201" s="1"/>
      <c r="Y201" s="1"/>
      <c r="Z201" s="1"/>
      <c r="AA201" s="1"/>
      <c r="AB201" s="1"/>
      <c r="AC201" s="1"/>
      <c r="AD201" s="1"/>
      <c r="AE201" s="1"/>
      <c r="AF201" s="1"/>
      <c r="AG201" s="1"/>
    </row>
    <row r="202" spans="2:33" ht="17.25" hidden="1" thickTop="1" thickBot="1">
      <c r="B202" s="182" t="s">
        <v>6</v>
      </c>
      <c r="C202" s="241">
        <f>C61</f>
        <v>10.228027600026678</v>
      </c>
      <c r="D202" s="241">
        <f t="shared" ref="D202:J202" si="15">D61</f>
        <v>5.4148381411905921</v>
      </c>
      <c r="E202" s="241">
        <f t="shared" si="15"/>
        <v>3.5239422823621318</v>
      </c>
      <c r="F202" s="241">
        <f t="shared" si="15"/>
        <v>1.547096611768741</v>
      </c>
      <c r="G202" s="241">
        <f t="shared" si="15"/>
        <v>7.7354830588437045</v>
      </c>
      <c r="H202" s="241">
        <f t="shared" si="15"/>
        <v>7.2197841882541258</v>
      </c>
      <c r="I202" s="241">
        <f t="shared" si="15"/>
        <v>7.3057340000190534</v>
      </c>
      <c r="J202" s="241">
        <f t="shared" si="15"/>
        <v>4.8131894588360824</v>
      </c>
      <c r="K202" s="132"/>
      <c r="L202" s="132"/>
      <c r="M202" s="132"/>
      <c r="N202" s="1"/>
      <c r="O202" s="1"/>
      <c r="P202" s="1"/>
      <c r="Q202" s="1"/>
      <c r="R202" s="1"/>
      <c r="S202" s="1"/>
      <c r="T202" s="1"/>
      <c r="U202" s="1"/>
      <c r="V202" s="1"/>
      <c r="W202" s="1"/>
      <c r="X202" s="1"/>
      <c r="Y202" s="1"/>
      <c r="Z202" s="1"/>
      <c r="AA202" s="1"/>
      <c r="AB202" s="1"/>
      <c r="AC202" s="1"/>
      <c r="AD202" s="1"/>
      <c r="AE202" s="1"/>
      <c r="AF202" s="1"/>
      <c r="AG202" s="1"/>
    </row>
    <row r="203" spans="2:33" ht="17.25" hidden="1" thickTop="1" thickBot="1">
      <c r="B203" s="182" t="s">
        <v>7</v>
      </c>
      <c r="C203" s="241">
        <f>C62</f>
        <v>9.1966298588475155</v>
      </c>
      <c r="D203" s="241">
        <f t="shared" ref="D203:J203" si="16">D62</f>
        <v>5.1569887058958024</v>
      </c>
      <c r="E203" s="241">
        <f t="shared" si="16"/>
        <v>4.4693902117763624</v>
      </c>
      <c r="F203" s="241">
        <f t="shared" si="16"/>
        <v>2.2346951058881812</v>
      </c>
      <c r="G203" s="241">
        <f t="shared" si="16"/>
        <v>10.313977411791605</v>
      </c>
      <c r="H203" s="241">
        <f t="shared" si="16"/>
        <v>6.0164868235451028</v>
      </c>
      <c r="I203" s="241">
        <f t="shared" si="16"/>
        <v>7.9073826823735631</v>
      </c>
      <c r="J203" s="241">
        <f t="shared" si="16"/>
        <v>5.3288883294256628</v>
      </c>
      <c r="K203" s="132"/>
      <c r="L203" s="132"/>
      <c r="M203" s="132"/>
      <c r="N203" s="1"/>
      <c r="O203" s="1"/>
      <c r="P203" s="1"/>
      <c r="Q203" s="1"/>
      <c r="R203" s="1"/>
      <c r="S203" s="1"/>
      <c r="T203" s="1"/>
      <c r="U203" s="1"/>
      <c r="V203" s="1"/>
      <c r="W203" s="1"/>
      <c r="X203" s="1"/>
      <c r="Y203" s="1"/>
      <c r="Z203" s="1"/>
      <c r="AA203" s="1"/>
      <c r="AB203" s="1"/>
      <c r="AC203" s="1"/>
      <c r="AD203" s="1"/>
      <c r="AE203" s="1"/>
      <c r="AF203" s="1"/>
      <c r="AG203" s="1"/>
    </row>
    <row r="204" spans="2:33" ht="17.25" hidden="1" thickTop="1" thickBot="1">
      <c r="B204" s="182" t="s">
        <v>8</v>
      </c>
      <c r="C204" s="241">
        <f>C63</f>
        <v>7.9933324941384951</v>
      </c>
      <c r="D204" s="241">
        <f t="shared" ref="D204:J205" si="17">D63</f>
        <v>5.8445872000152432</v>
      </c>
      <c r="E204" s="241">
        <f t="shared" si="17"/>
        <v>5.2429385176607326</v>
      </c>
      <c r="F204" s="241">
        <f t="shared" si="17"/>
        <v>3.1801430353024123</v>
      </c>
      <c r="G204" s="241">
        <f t="shared" si="17"/>
        <v>7.7354830588437045</v>
      </c>
      <c r="H204" s="241">
        <f t="shared" si="17"/>
        <v>6.4462358823697539</v>
      </c>
      <c r="I204" s="241">
        <f t="shared" si="17"/>
        <v>6.0164868235451028</v>
      </c>
      <c r="J204" s="241">
        <f t="shared" si="17"/>
        <v>4.1255909647166424</v>
      </c>
      <c r="K204" s="132"/>
      <c r="L204" s="132"/>
      <c r="M204" s="132"/>
      <c r="N204" s="1"/>
      <c r="O204" s="1"/>
      <c r="P204" s="1"/>
      <c r="Q204" s="1"/>
      <c r="R204" s="1"/>
      <c r="S204" s="1"/>
      <c r="T204" s="1"/>
      <c r="U204" s="1"/>
      <c r="V204" s="1"/>
      <c r="W204" s="1"/>
      <c r="X204" s="1"/>
      <c r="Y204" s="1"/>
      <c r="Z204" s="1"/>
      <c r="AA204" s="1"/>
      <c r="AB204" s="1"/>
      <c r="AC204" s="1"/>
      <c r="AD204" s="1"/>
      <c r="AE204" s="1"/>
      <c r="AF204" s="1"/>
      <c r="AG204" s="1"/>
    </row>
    <row r="205" spans="2:33" ht="17.25" hidden="1" thickTop="1" thickBot="1">
      <c r="B205" s="190" t="s">
        <v>9</v>
      </c>
      <c r="C205" s="241">
        <f>C64</f>
        <v>5.9305370117801735</v>
      </c>
      <c r="D205" s="241">
        <f t="shared" si="17"/>
        <v>6.6181355058996143</v>
      </c>
      <c r="E205" s="241">
        <f t="shared" si="17"/>
        <v>5.4148381411905921</v>
      </c>
      <c r="F205" s="241">
        <f t="shared" si="17"/>
        <v>3.0941932235374821</v>
      </c>
      <c r="G205" s="241">
        <f t="shared" si="17"/>
        <v>7.7354830588437045</v>
      </c>
      <c r="H205" s="241">
        <f t="shared" si="17"/>
        <v>3.437992470597202</v>
      </c>
      <c r="I205" s="241">
        <f t="shared" si="17"/>
        <v>6.8759849411944041</v>
      </c>
      <c r="J205" s="241">
        <f t="shared" si="17"/>
        <v>6.4462358823697539</v>
      </c>
      <c r="K205" s="132"/>
      <c r="L205" s="132"/>
      <c r="M205" s="132"/>
      <c r="N205" s="1"/>
      <c r="O205" s="1"/>
      <c r="P205" s="1"/>
      <c r="Q205" s="1"/>
      <c r="R205" s="1"/>
      <c r="S205" s="1"/>
      <c r="T205" s="1"/>
      <c r="U205" s="1"/>
      <c r="V205" s="1"/>
      <c r="W205" s="1"/>
      <c r="X205" s="1"/>
      <c r="Y205" s="1"/>
      <c r="Z205" s="1"/>
      <c r="AA205" s="1"/>
      <c r="AB205" s="1"/>
      <c r="AC205" s="1"/>
      <c r="AD205" s="1"/>
      <c r="AE205" s="1"/>
      <c r="AF205" s="1"/>
      <c r="AG205" s="1"/>
    </row>
    <row r="206" spans="2:33" ht="16.5" hidden="1" thickTop="1">
      <c r="B206" s="132"/>
      <c r="C206" s="132"/>
      <c r="D206" s="132"/>
      <c r="E206" s="132"/>
      <c r="F206" s="132"/>
      <c r="G206" s="132"/>
      <c r="H206" s="132"/>
      <c r="I206" s="132"/>
      <c r="J206" s="132"/>
      <c r="K206" s="132"/>
      <c r="L206" s="132"/>
      <c r="M206" s="132"/>
      <c r="N206" s="1"/>
      <c r="O206" s="1"/>
      <c r="P206" s="1"/>
      <c r="Q206" s="1"/>
      <c r="R206" s="1"/>
      <c r="S206" s="1"/>
      <c r="T206" s="1"/>
      <c r="U206" s="1"/>
      <c r="V206" s="1"/>
      <c r="W206" s="1"/>
      <c r="X206" s="1"/>
      <c r="Y206" s="1"/>
      <c r="Z206" s="1"/>
      <c r="AA206" s="1"/>
      <c r="AB206" s="1"/>
      <c r="AC206" s="1"/>
      <c r="AD206" s="1"/>
      <c r="AE206" s="1"/>
      <c r="AF206" s="1"/>
      <c r="AG206" s="1"/>
    </row>
    <row r="207" spans="2:33" ht="16.5" hidden="1" thickBot="1">
      <c r="B207" s="191" t="s">
        <v>27</v>
      </c>
      <c r="C207" s="192"/>
      <c r="D207" s="192"/>
      <c r="E207" s="192"/>
      <c r="F207" s="192"/>
      <c r="G207" s="192"/>
      <c r="H207" s="192"/>
      <c r="I207" s="132"/>
      <c r="J207" s="132"/>
      <c r="K207" s="132"/>
      <c r="L207" s="132"/>
      <c r="M207" s="132"/>
      <c r="N207" s="1"/>
      <c r="O207" s="1"/>
      <c r="P207" s="1"/>
      <c r="Q207" s="1"/>
      <c r="R207" s="1"/>
      <c r="S207" s="1"/>
      <c r="T207" s="1"/>
      <c r="U207" s="1"/>
      <c r="V207" s="1"/>
      <c r="W207" s="1"/>
      <c r="X207" s="1"/>
      <c r="Y207" s="1"/>
      <c r="Z207" s="1"/>
      <c r="AA207" s="1"/>
      <c r="AB207" s="1"/>
      <c r="AC207" s="1"/>
      <c r="AD207" s="1"/>
      <c r="AE207" s="1"/>
      <c r="AF207" s="1"/>
      <c r="AG207" s="1"/>
    </row>
    <row r="208" spans="2:33" ht="16.5" hidden="1" thickTop="1">
      <c r="B208" s="176"/>
      <c r="C208" s="177" t="s">
        <v>3</v>
      </c>
      <c r="D208" s="178"/>
      <c r="E208" s="178"/>
      <c r="F208" s="179"/>
      <c r="G208" s="180" t="s">
        <v>4</v>
      </c>
      <c r="H208" s="178"/>
      <c r="I208" s="178"/>
      <c r="J208" s="181"/>
      <c r="K208" s="132"/>
      <c r="L208" s="132"/>
      <c r="M208" s="132"/>
      <c r="N208" s="1"/>
      <c r="O208" s="1"/>
      <c r="P208" s="1"/>
      <c r="Q208" s="1"/>
      <c r="R208" s="1"/>
      <c r="S208" s="1"/>
      <c r="T208" s="1"/>
      <c r="U208" s="1"/>
      <c r="V208" s="1"/>
      <c r="W208" s="1"/>
      <c r="X208" s="1"/>
      <c r="Y208" s="1"/>
      <c r="Z208" s="1"/>
      <c r="AA208" s="1"/>
      <c r="AB208" s="1"/>
      <c r="AC208" s="1"/>
      <c r="AD208" s="1"/>
      <c r="AE208" s="1"/>
      <c r="AF208" s="1"/>
      <c r="AG208" s="1"/>
    </row>
    <row r="209" spans="2:13" ht="14.25" hidden="1" thickBot="1">
      <c r="B209" s="182" t="s">
        <v>17</v>
      </c>
      <c r="C209" s="183" t="s">
        <v>10</v>
      </c>
      <c r="D209" s="184" t="s">
        <v>11</v>
      </c>
      <c r="E209" s="184" t="s">
        <v>12</v>
      </c>
      <c r="F209" s="185" t="s">
        <v>13</v>
      </c>
      <c r="G209" s="184" t="s">
        <v>10</v>
      </c>
      <c r="H209" s="184" t="s">
        <v>11</v>
      </c>
      <c r="I209" s="184" t="s">
        <v>12</v>
      </c>
      <c r="J209" s="186" t="s">
        <v>13</v>
      </c>
      <c r="K209" s="132"/>
      <c r="L209" s="104"/>
      <c r="M209" s="104"/>
    </row>
    <row r="210" spans="2:13" ht="15" hidden="1" thickTop="1" thickBot="1">
      <c r="B210" s="187" t="s">
        <v>5</v>
      </c>
      <c r="C210" s="241">
        <f>C69</f>
        <v>0.65343781036799997</v>
      </c>
      <c r="D210" s="241">
        <f t="shared" ref="D210:J210" si="18">D69</f>
        <v>0.54417462854400012</v>
      </c>
      <c r="E210" s="241">
        <f t="shared" si="18"/>
        <v>0.54417462854400012</v>
      </c>
      <c r="F210" s="241">
        <f t="shared" si="18"/>
        <v>0.54417462854400012</v>
      </c>
      <c r="G210" s="241">
        <f t="shared" si="18"/>
        <v>1.1320718915520001</v>
      </c>
      <c r="H210" s="241">
        <f t="shared" si="18"/>
        <v>0.92221192699200027</v>
      </c>
      <c r="I210" s="241">
        <f t="shared" si="18"/>
        <v>0.73922648047200012</v>
      </c>
      <c r="J210" s="241">
        <f t="shared" si="18"/>
        <v>0.73922648047200012</v>
      </c>
      <c r="K210" s="132"/>
      <c r="L210" s="104"/>
      <c r="M210" s="104"/>
    </row>
    <row r="211" spans="2:13" ht="15" hidden="1" thickTop="1" thickBot="1">
      <c r="B211" s="182" t="s">
        <v>6</v>
      </c>
      <c r="C211" s="241">
        <f>C70</f>
        <v>0.74228648616000015</v>
      </c>
      <c r="D211" s="241">
        <f t="shared" ref="D211:J211" si="19">D70</f>
        <v>0.65071057125600007</v>
      </c>
      <c r="E211" s="241">
        <f t="shared" si="19"/>
        <v>0.60377601592800001</v>
      </c>
      <c r="F211" s="241">
        <f t="shared" si="19"/>
        <v>0.52739885267999997</v>
      </c>
      <c r="G211" s="241">
        <f t="shared" si="19"/>
        <v>0.96533413480800012</v>
      </c>
      <c r="H211" s="241">
        <f t="shared" si="19"/>
        <v>0.87655779957600022</v>
      </c>
      <c r="I211" s="241">
        <f t="shared" si="19"/>
        <v>0.8977391155440001</v>
      </c>
      <c r="J211" s="241">
        <f t="shared" si="19"/>
        <v>0.73922648047200012</v>
      </c>
      <c r="K211" s="132"/>
      <c r="L211" s="104"/>
      <c r="M211" s="104"/>
    </row>
    <row r="212" spans="2:13" ht="15" hidden="1" thickTop="1" thickBot="1">
      <c r="B212" s="182" t="s">
        <v>7</v>
      </c>
      <c r="C212" s="241">
        <f>C71</f>
        <v>0.81323087335199995</v>
      </c>
      <c r="D212" s="241">
        <f t="shared" ref="D212:J212" si="20">D71</f>
        <v>0.67057528903200003</v>
      </c>
      <c r="E212" s="241">
        <f t="shared" si="20"/>
        <v>0.57716915796000001</v>
      </c>
      <c r="F212" s="241">
        <f t="shared" si="20"/>
        <v>0.52290650390400006</v>
      </c>
      <c r="G212" s="241">
        <f t="shared" si="20"/>
        <v>0.86580075830400016</v>
      </c>
      <c r="H212" s="241">
        <f t="shared" si="20"/>
        <v>0.81519130252800021</v>
      </c>
      <c r="I212" s="241">
        <f t="shared" si="20"/>
        <v>0.7912899815040001</v>
      </c>
      <c r="J212" s="241">
        <f t="shared" si="20"/>
        <v>0.69245107437600006</v>
      </c>
      <c r="K212" s="132"/>
      <c r="L212" s="104"/>
      <c r="M212" s="104"/>
    </row>
    <row r="213" spans="2:13" ht="15" hidden="1" thickTop="1" thickBot="1">
      <c r="B213" s="182" t="s">
        <v>8</v>
      </c>
      <c r="C213" s="241">
        <f>C72</f>
        <v>0.65736590277600004</v>
      </c>
      <c r="D213" s="241">
        <f t="shared" ref="D213:J213" si="21">D72</f>
        <v>0.59063897023200007</v>
      </c>
      <c r="E213" s="241">
        <f t="shared" si="21"/>
        <v>0.50399668151999999</v>
      </c>
      <c r="F213" s="241">
        <f t="shared" si="21"/>
        <v>0.47136385490400007</v>
      </c>
      <c r="G213" s="241">
        <f t="shared" si="21"/>
        <v>0.75037416076800012</v>
      </c>
      <c r="H213" s="241">
        <f t="shared" si="21"/>
        <v>0.7991099960400001</v>
      </c>
      <c r="I213" s="241">
        <f t="shared" si="21"/>
        <v>0.76289631170400007</v>
      </c>
      <c r="J213" s="241">
        <f t="shared" si="21"/>
        <v>0.53341758727200006</v>
      </c>
      <c r="K213" s="132"/>
      <c r="L213" s="104"/>
      <c r="M213" s="104"/>
    </row>
    <row r="214" spans="2:13" ht="15" hidden="1" thickTop="1" thickBot="1">
      <c r="B214" s="190" t="s">
        <v>9</v>
      </c>
      <c r="C214" s="241">
        <f>C73</f>
        <v>0.48763324684800008</v>
      </c>
      <c r="D214" s="241">
        <f t="shared" ref="D214:J214" si="22">D73</f>
        <v>0.56929850503199997</v>
      </c>
      <c r="E214" s="241">
        <f t="shared" si="22"/>
        <v>0.44839572710400005</v>
      </c>
      <c r="F214" s="241">
        <f t="shared" si="22"/>
        <v>0.41314417221600003</v>
      </c>
      <c r="G214" s="241">
        <f t="shared" si="22"/>
        <v>0.7116213227760001</v>
      </c>
      <c r="H214" s="241">
        <f t="shared" si="22"/>
        <v>0.70720131456000013</v>
      </c>
      <c r="I214" s="241">
        <f t="shared" si="22"/>
        <v>0.63388415700000011</v>
      </c>
      <c r="J214" s="241">
        <f t="shared" si="22"/>
        <v>0.65453015282400007</v>
      </c>
      <c r="K214" s="132"/>
      <c r="L214" s="104"/>
      <c r="M214" s="104"/>
    </row>
    <row r="215" spans="2:13" ht="14.25" hidden="1" thickTop="1">
      <c r="B215" s="132"/>
      <c r="C215" s="132"/>
      <c r="D215" s="132"/>
      <c r="E215" s="132"/>
      <c r="F215" s="132"/>
      <c r="G215" s="132"/>
      <c r="H215" s="132"/>
      <c r="I215" s="132"/>
      <c r="J215" s="132"/>
      <c r="K215" s="132"/>
      <c r="L215" s="104"/>
      <c r="M215" s="104"/>
    </row>
    <row r="216" spans="2:13" ht="14.25" hidden="1" thickBot="1">
      <c r="B216" s="191" t="s">
        <v>41</v>
      </c>
      <c r="C216" s="132"/>
      <c r="D216" s="132"/>
      <c r="E216" s="132"/>
      <c r="F216" s="132"/>
      <c r="G216" s="132"/>
      <c r="H216" s="132"/>
      <c r="I216" s="132"/>
      <c r="J216" s="132"/>
      <c r="K216" s="132"/>
      <c r="L216" s="104"/>
      <c r="M216" s="104"/>
    </row>
    <row r="217" spans="2:13" ht="14.25" hidden="1" thickTop="1">
      <c r="B217" s="176"/>
      <c r="C217" s="177" t="s">
        <v>3</v>
      </c>
      <c r="D217" s="178"/>
      <c r="E217" s="178"/>
      <c r="F217" s="179"/>
      <c r="G217" s="180" t="s">
        <v>4</v>
      </c>
      <c r="H217" s="178"/>
      <c r="I217" s="178"/>
      <c r="J217" s="181"/>
      <c r="K217" s="132"/>
      <c r="L217" s="104"/>
      <c r="M217" s="104"/>
    </row>
    <row r="218" spans="2:13" ht="14.25" hidden="1" thickBot="1">
      <c r="B218" s="182" t="s">
        <v>17</v>
      </c>
      <c r="C218" s="183" t="s">
        <v>10</v>
      </c>
      <c r="D218" s="184" t="s">
        <v>11</v>
      </c>
      <c r="E218" s="184" t="s">
        <v>12</v>
      </c>
      <c r="F218" s="185" t="s">
        <v>13</v>
      </c>
      <c r="G218" s="184" t="s">
        <v>10</v>
      </c>
      <c r="H218" s="184" t="s">
        <v>11</v>
      </c>
      <c r="I218" s="184" t="s">
        <v>12</v>
      </c>
      <c r="J218" s="186" t="s">
        <v>13</v>
      </c>
      <c r="K218" s="132"/>
      <c r="L218" s="104"/>
      <c r="M218" s="104"/>
    </row>
    <row r="219" spans="2:13" ht="15" hidden="1" thickTop="1" thickBot="1">
      <c r="B219" s="187" t="s">
        <v>5</v>
      </c>
      <c r="C219" s="241">
        <v>0</v>
      </c>
      <c r="D219" s="241">
        <v>0</v>
      </c>
      <c r="E219" s="241">
        <v>0</v>
      </c>
      <c r="F219" s="241">
        <v>0</v>
      </c>
      <c r="G219" s="241">
        <v>0.63</v>
      </c>
      <c r="H219" s="241">
        <v>6.0000000000000053E-2</v>
      </c>
      <c r="I219" s="241">
        <v>6.0000000000000053E-2</v>
      </c>
      <c r="J219" s="241">
        <v>6.0000000000000053E-2</v>
      </c>
      <c r="K219" s="132"/>
      <c r="L219" s="104"/>
      <c r="M219" s="104"/>
    </row>
    <row r="220" spans="2:13" ht="15" hidden="1" thickTop="1" thickBot="1">
      <c r="B220" s="182" t="s">
        <v>6</v>
      </c>
      <c r="C220" s="241">
        <v>0</v>
      </c>
      <c r="D220" s="241">
        <v>0</v>
      </c>
      <c r="E220" s="241">
        <v>0</v>
      </c>
      <c r="F220" s="241">
        <v>0</v>
      </c>
      <c r="G220" s="241">
        <v>3.9</v>
      </c>
      <c r="H220" s="241">
        <v>4.74</v>
      </c>
      <c r="I220" s="241">
        <v>3.43</v>
      </c>
      <c r="J220" s="241">
        <v>5.32</v>
      </c>
      <c r="K220" s="132"/>
      <c r="L220" s="104"/>
      <c r="M220" s="104"/>
    </row>
    <row r="221" spans="2:13" ht="15" hidden="1" thickTop="1" thickBot="1">
      <c r="B221" s="182" t="s">
        <v>7</v>
      </c>
      <c r="C221" s="241">
        <v>0</v>
      </c>
      <c r="D221" s="241">
        <v>0</v>
      </c>
      <c r="E221" s="241">
        <v>0</v>
      </c>
      <c r="F221" s="241">
        <v>0</v>
      </c>
      <c r="G221" s="241">
        <v>1.17</v>
      </c>
      <c r="H221" s="241">
        <v>1.53</v>
      </c>
      <c r="I221" s="241">
        <v>2.4300000000000002</v>
      </c>
      <c r="J221" s="241">
        <v>3.28</v>
      </c>
      <c r="K221" s="132"/>
      <c r="L221" s="104"/>
      <c r="M221" s="104"/>
    </row>
    <row r="222" spans="2:13" ht="15" hidden="1" thickTop="1" thickBot="1">
      <c r="B222" s="182" t="s">
        <v>8</v>
      </c>
      <c r="C222" s="241">
        <v>0</v>
      </c>
      <c r="D222" s="241">
        <v>0</v>
      </c>
      <c r="E222" s="241">
        <v>0</v>
      </c>
      <c r="F222" s="241">
        <v>0</v>
      </c>
      <c r="G222" s="241">
        <v>0</v>
      </c>
      <c r="H222" s="241">
        <v>3.9999999999999147E-2</v>
      </c>
      <c r="I222" s="241">
        <v>0</v>
      </c>
      <c r="J222" s="241">
        <v>0</v>
      </c>
      <c r="K222" s="132"/>
      <c r="L222" s="104"/>
      <c r="M222" s="104"/>
    </row>
    <row r="223" spans="2:13" ht="15" hidden="1" thickTop="1" thickBot="1">
      <c r="B223" s="190" t="s">
        <v>9</v>
      </c>
      <c r="C223" s="241">
        <v>0</v>
      </c>
      <c r="D223" s="241">
        <v>0</v>
      </c>
      <c r="E223" s="241">
        <v>0</v>
      </c>
      <c r="F223" s="241">
        <v>0</v>
      </c>
      <c r="G223" s="241">
        <v>0</v>
      </c>
      <c r="H223" s="241">
        <v>0</v>
      </c>
      <c r="I223" s="241">
        <v>0</v>
      </c>
      <c r="J223" s="241">
        <v>0</v>
      </c>
      <c r="K223" s="132"/>
      <c r="L223" s="104"/>
      <c r="M223" s="104"/>
    </row>
    <row r="224" spans="2:13" ht="14.25" hidden="1" thickTop="1">
      <c r="B224" s="132"/>
      <c r="C224" s="132"/>
      <c r="D224" s="132"/>
      <c r="E224" s="132"/>
      <c r="F224" s="132"/>
      <c r="G224" s="132"/>
      <c r="H224" s="132"/>
      <c r="I224" s="132"/>
      <c r="J224" s="132"/>
      <c r="K224" s="132"/>
      <c r="L224" s="104"/>
      <c r="M224" s="104"/>
    </row>
    <row r="225" spans="2:13" ht="13.5" hidden="1">
      <c r="B225" s="104"/>
      <c r="C225" s="104"/>
      <c r="D225" s="104"/>
      <c r="E225" s="104"/>
      <c r="F225" s="104"/>
      <c r="G225" s="104"/>
      <c r="H225" s="104"/>
      <c r="I225" s="104"/>
      <c r="J225" s="104"/>
      <c r="K225" s="104"/>
      <c r="L225" s="104"/>
      <c r="M225" s="104"/>
    </row>
    <row r="226" spans="2:13" ht="13.5">
      <c r="B226" s="104"/>
      <c r="C226" s="104"/>
      <c r="D226" s="104"/>
      <c r="E226" s="104"/>
      <c r="F226" s="104"/>
      <c r="G226" s="104"/>
      <c r="H226" s="104"/>
      <c r="I226" s="104"/>
      <c r="J226" s="104"/>
      <c r="K226" s="104"/>
      <c r="L226" s="104"/>
      <c r="M226" s="104"/>
    </row>
  </sheetData>
  <sheetProtection algorithmName="SHA-512" hashValue="5PQwBPIce9WvXkW1UwyVZczZnWrBZsR+ZY6IImZrDgDRTLF+k+Pv6Mn6Pa+Ya2QB0tMV4ai0eLVvR1PiygUxMA==" saltValue="8xnQwUc6b2dgOTB0sEDKfQ==" spinCount="100000" sheet="1" selectLockedCells="1"/>
  <mergeCells count="11">
    <mergeCell ref="H163:I163"/>
    <mergeCell ref="B159:L159"/>
    <mergeCell ref="J157:M157"/>
    <mergeCell ref="B157:D157"/>
    <mergeCell ref="F6:I6"/>
    <mergeCell ref="I10:K10"/>
    <mergeCell ref="E5:I5"/>
    <mergeCell ref="B35:C35"/>
    <mergeCell ref="L37:L41"/>
    <mergeCell ref="B55:M55"/>
    <mergeCell ref="B46:E46"/>
  </mergeCells>
  <phoneticPr fontId="9" type="noConversion"/>
  <pageMargins left="0.75" right="0.75" top="1" bottom="1" header="0.5" footer="0.5"/>
  <pageSetup paperSize="9" scale="71" orientation="landscape" r:id="rId1"/>
  <headerFooter alignWithMargins="0"/>
  <rowBreaks count="2" manualBreakCount="2">
    <brk id="44" min="1" max="13" man="1"/>
    <brk id="121" min="1"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indexed="26"/>
    <pageSetUpPr autoPageBreaks="0"/>
  </sheetPr>
  <dimension ref="B1:N45"/>
  <sheetViews>
    <sheetView showGridLines="0" showRowColHeaders="0" showZeros="0" showOutlineSymbols="0" zoomScaleNormal="100" zoomScaleSheetLayoutView="100" workbookViewId="0">
      <selection activeCell="B36" sqref="B36"/>
    </sheetView>
  </sheetViews>
  <sheetFormatPr defaultColWidth="8.85546875" defaultRowHeight="12.75"/>
  <cols>
    <col min="1" max="1" width="4.7109375" customWidth="1"/>
    <col min="2" max="2" width="17.140625" customWidth="1"/>
    <col min="7" max="7" width="8" customWidth="1"/>
    <col min="8" max="8" width="7.28515625" customWidth="1"/>
    <col min="9" max="9" width="6.85546875" customWidth="1"/>
    <col min="10" max="10" width="7" customWidth="1"/>
    <col min="11" max="11" width="6.42578125" customWidth="1"/>
    <col min="12" max="12" width="7.28515625" customWidth="1"/>
    <col min="13" max="13" width="11.42578125" customWidth="1"/>
    <col min="14" max="14" width="13.7109375" customWidth="1"/>
  </cols>
  <sheetData>
    <row r="1" spans="2:13" ht="150" customHeight="1">
      <c r="B1" s="243" t="s">
        <v>190</v>
      </c>
      <c r="C1" s="44"/>
      <c r="D1" s="44"/>
      <c r="E1" s="44"/>
      <c r="F1" s="44"/>
      <c r="G1" s="44"/>
      <c r="H1" s="44"/>
    </row>
    <row r="2" spans="2:13" ht="27.95" customHeight="1">
      <c r="B2" s="243" t="s">
        <v>191</v>
      </c>
      <c r="C2" s="44"/>
      <c r="D2" s="44"/>
      <c r="E2" s="44"/>
      <c r="F2" s="44"/>
      <c r="G2" s="44"/>
      <c r="H2" s="44"/>
    </row>
    <row r="3" spans="2:13" ht="12.95" customHeight="1">
      <c r="B3" s="44"/>
      <c r="C3" s="44"/>
      <c r="D3" s="44"/>
      <c r="E3" s="44"/>
      <c r="F3" s="44"/>
      <c r="G3" s="44"/>
      <c r="H3" s="44"/>
    </row>
    <row r="4" spans="2:13" ht="12.95" customHeight="1">
      <c r="B4" s="44"/>
      <c r="C4" s="44"/>
      <c r="D4" s="44"/>
      <c r="E4" s="44"/>
      <c r="F4" s="44"/>
      <c r="G4" s="44"/>
      <c r="H4" s="44"/>
    </row>
    <row r="5" spans="2:13" ht="12.95" customHeight="1">
      <c r="B5" s="44"/>
      <c r="C5" s="44"/>
      <c r="D5" s="44"/>
      <c r="E5" s="44"/>
      <c r="F5" s="44"/>
      <c r="G5" s="44"/>
      <c r="H5" s="44"/>
    </row>
    <row r="6" spans="2:13" ht="14.1" customHeight="1">
      <c r="B6" s="245" t="s">
        <v>65</v>
      </c>
      <c r="C6" s="244"/>
      <c r="D6" s="244"/>
      <c r="E6" s="244"/>
      <c r="F6" s="244"/>
      <c r="G6" s="244"/>
      <c r="H6" s="244"/>
      <c r="I6" s="104"/>
      <c r="J6" s="104"/>
      <c r="K6" s="104"/>
      <c r="L6" s="104"/>
      <c r="M6" s="104"/>
    </row>
    <row r="7" spans="2:13" ht="14.1" customHeight="1">
      <c r="B7" s="244"/>
      <c r="C7" s="244"/>
      <c r="D7" s="244"/>
      <c r="E7" s="244"/>
      <c r="F7" s="244"/>
      <c r="G7" s="244"/>
      <c r="H7" s="244"/>
      <c r="I7" s="104"/>
      <c r="J7" s="104"/>
      <c r="K7" s="104"/>
      <c r="L7" s="104"/>
      <c r="M7" s="104"/>
    </row>
    <row r="8" spans="2:13" ht="13.5">
      <c r="B8" s="104" t="s">
        <v>66</v>
      </c>
      <c r="C8" s="104"/>
      <c r="D8" s="104"/>
      <c r="E8" s="104"/>
      <c r="F8" s="104"/>
      <c r="G8" s="104"/>
      <c r="H8" s="104"/>
      <c r="I8" s="104"/>
      <c r="J8" s="104"/>
      <c r="K8" s="104"/>
      <c r="L8" s="104"/>
      <c r="M8" s="104"/>
    </row>
    <row r="9" spans="2:13" ht="13.5">
      <c r="B9" s="104" t="s">
        <v>67</v>
      </c>
      <c r="C9" s="104"/>
      <c r="D9" s="104"/>
      <c r="E9" s="104"/>
      <c r="F9" s="104"/>
      <c r="G9" s="104"/>
      <c r="H9" s="104"/>
      <c r="I9" s="104"/>
      <c r="J9" s="104"/>
      <c r="K9" s="104"/>
      <c r="L9" s="104"/>
      <c r="M9" s="104"/>
    </row>
    <row r="10" spans="2:13" ht="13.5">
      <c r="B10" s="104" t="s">
        <v>68</v>
      </c>
      <c r="C10" s="104"/>
      <c r="D10" s="104"/>
      <c r="E10" s="104"/>
      <c r="F10" s="104"/>
      <c r="G10" s="104"/>
      <c r="H10" s="104"/>
      <c r="I10" s="104"/>
      <c r="J10" s="104"/>
      <c r="K10" s="104"/>
      <c r="L10" s="104"/>
      <c r="M10" s="104"/>
    </row>
    <row r="11" spans="2:13" ht="13.5">
      <c r="B11" s="104" t="s">
        <v>69</v>
      </c>
      <c r="C11" s="104"/>
      <c r="D11" s="104"/>
      <c r="E11" s="104"/>
      <c r="F11" s="104"/>
      <c r="G11" s="104"/>
      <c r="H11" s="104"/>
      <c r="I11" s="104"/>
      <c r="J11" s="104"/>
      <c r="K11" s="104"/>
      <c r="L11" s="104"/>
      <c r="M11" s="104"/>
    </row>
    <row r="12" spans="2:13" ht="13.5">
      <c r="B12" s="104" t="s">
        <v>70</v>
      </c>
      <c r="C12" s="104"/>
      <c r="D12" s="104"/>
      <c r="E12" s="104"/>
      <c r="F12" s="104"/>
      <c r="G12" s="104"/>
      <c r="H12" s="104"/>
      <c r="I12" s="104"/>
      <c r="J12" s="104"/>
      <c r="K12" s="104"/>
      <c r="L12" s="104"/>
      <c r="M12" s="104"/>
    </row>
    <row r="13" spans="2:13" ht="24.75" customHeight="1">
      <c r="B13" s="334" t="s">
        <v>153</v>
      </c>
      <c r="C13" s="334"/>
      <c r="D13" s="334"/>
      <c r="E13" s="334"/>
      <c r="F13" s="334"/>
      <c r="G13" s="334"/>
      <c r="H13" s="334"/>
      <c r="I13" s="334"/>
      <c r="J13" s="334"/>
      <c r="K13" s="334"/>
      <c r="L13" s="348"/>
      <c r="M13" s="348"/>
    </row>
    <row r="14" spans="2:13" ht="13.5">
      <c r="B14" s="104" t="s">
        <v>71</v>
      </c>
      <c r="C14" s="104"/>
      <c r="D14" s="104"/>
      <c r="E14" s="104"/>
      <c r="F14" s="104"/>
      <c r="G14" s="104"/>
      <c r="H14" s="104"/>
      <c r="I14" s="104"/>
      <c r="J14" s="104"/>
      <c r="K14" s="104"/>
      <c r="L14" s="104"/>
      <c r="M14" s="104"/>
    </row>
    <row r="15" spans="2:13" ht="13.5">
      <c r="B15" s="104" t="s">
        <v>72</v>
      </c>
      <c r="C15" s="104"/>
      <c r="D15" s="104"/>
      <c r="E15" s="104"/>
      <c r="F15" s="104"/>
      <c r="G15" s="104"/>
      <c r="H15" s="104"/>
      <c r="I15" s="104"/>
      <c r="J15" s="104"/>
      <c r="K15" s="104"/>
      <c r="L15" s="104"/>
      <c r="M15" s="104"/>
    </row>
    <row r="16" spans="2:13" ht="13.5">
      <c r="B16" s="104"/>
      <c r="C16" s="104"/>
      <c r="D16" s="104"/>
      <c r="E16" s="104"/>
      <c r="F16" s="104"/>
      <c r="G16" s="104"/>
      <c r="H16" s="104"/>
      <c r="I16" s="104"/>
      <c r="J16" s="104"/>
      <c r="K16" s="104"/>
      <c r="L16" s="104"/>
      <c r="M16" s="104"/>
    </row>
    <row r="17" spans="2:14" ht="13.5">
      <c r="B17" s="104"/>
      <c r="C17" s="104"/>
      <c r="D17" s="104"/>
      <c r="E17" s="104"/>
      <c r="F17" s="104"/>
      <c r="G17" s="104"/>
      <c r="H17" s="104"/>
      <c r="I17" s="104"/>
      <c r="J17" s="104"/>
      <c r="K17" s="104"/>
      <c r="L17" s="104"/>
      <c r="M17" s="104"/>
    </row>
    <row r="18" spans="2:14" ht="16.5">
      <c r="B18" s="245" t="s">
        <v>73</v>
      </c>
      <c r="C18" s="244"/>
      <c r="D18" s="244"/>
      <c r="E18" s="244"/>
      <c r="F18" s="244"/>
      <c r="G18" s="244"/>
      <c r="H18" s="244"/>
      <c r="I18" s="104"/>
      <c r="J18" s="104"/>
      <c r="K18" s="104"/>
      <c r="L18" s="104"/>
      <c r="M18" s="104"/>
    </row>
    <row r="19" spans="2:14" ht="13.5">
      <c r="B19" s="244"/>
      <c r="C19" s="244"/>
      <c r="D19" s="244"/>
      <c r="E19" s="244"/>
      <c r="F19" s="244"/>
      <c r="G19" s="244"/>
      <c r="H19" s="244"/>
      <c r="I19" s="104"/>
      <c r="J19" s="104"/>
      <c r="K19" s="104"/>
      <c r="L19" s="104"/>
      <c r="M19" s="104"/>
    </row>
    <row r="20" spans="2:14" ht="24.75" customHeight="1">
      <c r="B20" s="334" t="s">
        <v>87</v>
      </c>
      <c r="C20" s="334"/>
      <c r="D20" s="334"/>
      <c r="E20" s="334"/>
      <c r="F20" s="334"/>
      <c r="G20" s="334"/>
      <c r="H20" s="334"/>
      <c r="I20" s="334"/>
      <c r="J20" s="334"/>
      <c r="K20" s="334"/>
      <c r="L20" s="334"/>
      <c r="M20" s="334"/>
    </row>
    <row r="21" spans="2:14" ht="13.5">
      <c r="B21" s="104" t="s">
        <v>159</v>
      </c>
      <c r="C21" s="104"/>
      <c r="D21" s="104"/>
      <c r="E21" s="104"/>
      <c r="F21" s="104"/>
      <c r="G21" s="104"/>
      <c r="H21" s="104"/>
      <c r="I21" s="104"/>
      <c r="J21" s="104"/>
      <c r="K21" s="104"/>
      <c r="L21" s="104"/>
      <c r="M21" s="104"/>
    </row>
    <row r="22" spans="2:14" ht="13.5">
      <c r="B22" s="104" t="s">
        <v>74</v>
      </c>
      <c r="C22" s="104"/>
      <c r="D22" s="104"/>
      <c r="E22" s="104"/>
      <c r="F22" s="104"/>
      <c r="G22" s="104"/>
      <c r="H22" s="104"/>
      <c r="I22" s="104"/>
      <c r="J22" s="104"/>
      <c r="K22" s="104"/>
      <c r="L22" s="104"/>
      <c r="M22" s="104"/>
    </row>
    <row r="23" spans="2:14" ht="13.5">
      <c r="B23" s="104" t="s">
        <v>75</v>
      </c>
      <c r="C23" s="104"/>
      <c r="D23" s="104"/>
      <c r="E23" s="104"/>
      <c r="F23" s="104"/>
      <c r="G23" s="104"/>
      <c r="H23" s="104"/>
      <c r="I23" s="104"/>
      <c r="J23" s="104"/>
      <c r="K23" s="104"/>
      <c r="L23" s="104"/>
      <c r="M23" s="104"/>
    </row>
    <row r="24" spans="2:14" ht="13.5">
      <c r="B24" s="104" t="s">
        <v>76</v>
      </c>
      <c r="C24" s="104"/>
      <c r="D24" s="104"/>
      <c r="E24" s="104"/>
      <c r="F24" s="104"/>
      <c r="G24" s="104"/>
      <c r="H24" s="104"/>
      <c r="I24" s="104"/>
      <c r="J24" s="104"/>
      <c r="K24" s="104"/>
      <c r="L24" s="104"/>
      <c r="M24" s="104"/>
    </row>
    <row r="25" spans="2:14" ht="13.5">
      <c r="B25" s="104" t="s">
        <v>77</v>
      </c>
      <c r="C25" s="104"/>
      <c r="D25" s="104"/>
      <c r="E25" s="104"/>
      <c r="F25" s="104"/>
      <c r="G25" s="104"/>
      <c r="H25" s="104"/>
      <c r="I25" s="104"/>
      <c r="J25" s="104"/>
      <c r="K25" s="104"/>
      <c r="L25" s="104"/>
      <c r="M25" s="104"/>
    </row>
    <row r="26" spans="2:14" ht="13.5">
      <c r="B26" s="104"/>
      <c r="C26" s="104"/>
      <c r="D26" s="104"/>
      <c r="E26" s="104"/>
      <c r="F26" s="104"/>
      <c r="G26" s="104"/>
      <c r="H26" s="104"/>
      <c r="I26" s="104"/>
      <c r="J26" s="104"/>
      <c r="K26" s="104"/>
      <c r="L26" s="104"/>
      <c r="M26" s="104"/>
    </row>
    <row r="27" spans="2:14" ht="13.5">
      <c r="B27" s="104" t="s">
        <v>220</v>
      </c>
      <c r="C27" s="104"/>
      <c r="D27" s="104"/>
      <c r="E27" s="104"/>
      <c r="F27" s="104"/>
      <c r="G27" s="104"/>
      <c r="H27" s="104"/>
      <c r="I27" s="104"/>
      <c r="J27" s="104"/>
      <c r="K27" s="104"/>
      <c r="L27" s="104"/>
      <c r="M27" s="104"/>
    </row>
    <row r="28" spans="2:14" ht="13.5">
      <c r="B28" s="104" t="s">
        <v>221</v>
      </c>
      <c r="C28" s="104"/>
      <c r="D28" s="104"/>
      <c r="E28" s="104"/>
      <c r="F28" s="104"/>
      <c r="G28" s="104"/>
      <c r="H28" s="104"/>
      <c r="I28" s="104"/>
      <c r="J28" s="104"/>
      <c r="K28" s="104"/>
      <c r="L28" s="104"/>
      <c r="M28" s="104"/>
    </row>
    <row r="29" spans="2:14" ht="13.5">
      <c r="B29" s="104"/>
      <c r="C29" s="104"/>
      <c r="D29" s="104"/>
      <c r="E29" s="104"/>
      <c r="F29" s="104"/>
      <c r="G29" s="104"/>
      <c r="H29" s="104"/>
      <c r="I29" s="104"/>
      <c r="J29" s="104"/>
      <c r="K29" s="104"/>
      <c r="L29" s="104"/>
      <c r="M29" s="104"/>
    </row>
    <row r="30" spans="2:14" ht="13.5">
      <c r="B30" s="244" t="s">
        <v>160</v>
      </c>
      <c r="C30" s="104"/>
      <c r="D30" s="104"/>
      <c r="E30" s="104"/>
      <c r="F30" s="104"/>
      <c r="G30" s="104"/>
      <c r="H30" s="104"/>
      <c r="I30" s="104"/>
      <c r="J30" s="104"/>
      <c r="K30" s="104"/>
      <c r="L30" s="104"/>
      <c r="M30" s="104"/>
    </row>
    <row r="32" spans="2:14" ht="21.95" customHeight="1">
      <c r="B32" s="251" t="s">
        <v>78</v>
      </c>
      <c r="C32" s="349" t="s">
        <v>79</v>
      </c>
      <c r="D32" s="349"/>
      <c r="E32" s="349" t="s">
        <v>80</v>
      </c>
      <c r="F32" s="349"/>
      <c r="G32" s="349" t="s">
        <v>81</v>
      </c>
      <c r="H32" s="349"/>
      <c r="I32" s="349" t="s">
        <v>82</v>
      </c>
      <c r="J32" s="349"/>
      <c r="K32" s="349" t="s">
        <v>83</v>
      </c>
      <c r="L32" s="349"/>
      <c r="M32" s="349" t="s">
        <v>84</v>
      </c>
      <c r="N32" s="349"/>
    </row>
    <row r="33" spans="2:14" ht="21.95" customHeight="1">
      <c r="B33" s="246"/>
      <c r="C33" s="269" t="s">
        <v>85</v>
      </c>
      <c r="D33" s="269" t="s">
        <v>60</v>
      </c>
      <c r="E33" s="269" t="s">
        <v>85</v>
      </c>
      <c r="F33" s="269" t="s">
        <v>60</v>
      </c>
      <c r="G33" s="269" t="s">
        <v>85</v>
      </c>
      <c r="H33" s="269" t="s">
        <v>60</v>
      </c>
      <c r="I33" s="247" t="s">
        <v>85</v>
      </c>
      <c r="J33" s="247" t="s">
        <v>60</v>
      </c>
      <c r="K33" s="269" t="s">
        <v>85</v>
      </c>
      <c r="L33" s="269" t="s">
        <v>60</v>
      </c>
      <c r="M33" s="269" t="s">
        <v>85</v>
      </c>
      <c r="N33" s="269" t="s">
        <v>60</v>
      </c>
    </row>
    <row r="34" spans="2:14" ht="21.95" customHeight="1">
      <c r="B34" s="248" t="s">
        <v>94</v>
      </c>
      <c r="C34" s="270">
        <v>1</v>
      </c>
      <c r="D34" s="270">
        <v>5.5</v>
      </c>
      <c r="E34" s="270">
        <v>1</v>
      </c>
      <c r="F34" s="270">
        <v>4.8</v>
      </c>
      <c r="G34" s="271">
        <f>C34/E34</f>
        <v>1</v>
      </c>
      <c r="H34" s="271">
        <f>D34/F34</f>
        <v>1.1458333333333335</v>
      </c>
      <c r="I34" s="249" t="str">
        <f>IF(G34&gt;100%,"+","-")</f>
        <v>-</v>
      </c>
      <c r="J34" s="250" t="str">
        <f>IF(H34&gt;100%,"+","-")</f>
        <v>+</v>
      </c>
      <c r="K34" s="271" t="str">
        <f>IF(G34&gt;100%,-1*(G34-100%)," ")</f>
        <v xml:space="preserve"> </v>
      </c>
      <c r="L34" s="271">
        <f>IF(H34&gt;100%,-1*(H34-100%)," ")</f>
        <v>-0.14583333333333348</v>
      </c>
      <c r="M34" s="272" t="str">
        <f>IF(G34&gt;100%,"minder last"," ")</f>
        <v xml:space="preserve"> </v>
      </c>
      <c r="N34" s="272" t="str">
        <f>IF(H34&gt;100%,"minder kosten"," ")</f>
        <v>minder kosten</v>
      </c>
    </row>
    <row r="35" spans="2:14" ht="21.95" customHeight="1">
      <c r="B35" s="248" t="s">
        <v>89</v>
      </c>
      <c r="C35" s="270">
        <v>0.8</v>
      </c>
      <c r="D35" s="270">
        <v>4</v>
      </c>
      <c r="E35" s="270">
        <v>0.8</v>
      </c>
      <c r="F35" s="270">
        <v>4</v>
      </c>
      <c r="G35" s="271">
        <f t="shared" ref="G35:H41" si="0">C35/E35</f>
        <v>1</v>
      </c>
      <c r="H35" s="271">
        <f t="shared" si="0"/>
        <v>1</v>
      </c>
      <c r="I35" s="249" t="str">
        <f t="shared" ref="I35:J41" si="1">IF(G35&gt;100%,"+","-")</f>
        <v>-</v>
      </c>
      <c r="J35" s="249" t="str">
        <f t="shared" si="1"/>
        <v>-</v>
      </c>
      <c r="K35" s="271" t="str">
        <f t="shared" ref="K35:L41" si="2">IF(G35&gt;100%,-1*(G35-100%)," ")</f>
        <v xml:space="preserve"> </v>
      </c>
      <c r="L35" s="271" t="str">
        <f t="shared" si="2"/>
        <v xml:space="preserve"> </v>
      </c>
      <c r="M35" s="272" t="str">
        <f t="shared" ref="M35:M41" si="3">IF(G35&gt;100%,"minder last"," ")</f>
        <v xml:space="preserve"> </v>
      </c>
      <c r="N35" s="272" t="str">
        <f t="shared" ref="N35:N41" si="4">IF(H35&gt;100%,"minder kosten"," ")</f>
        <v xml:space="preserve"> </v>
      </c>
    </row>
    <row r="36" spans="2:14" ht="21.95" customHeight="1">
      <c r="B36" s="248" t="s">
        <v>90</v>
      </c>
      <c r="C36" s="270">
        <v>1.1000000000000001</v>
      </c>
      <c r="D36" s="270">
        <v>6.3</v>
      </c>
      <c r="E36" s="270">
        <v>1</v>
      </c>
      <c r="F36" s="270">
        <v>6</v>
      </c>
      <c r="G36" s="271">
        <f t="shared" si="0"/>
        <v>1.1000000000000001</v>
      </c>
      <c r="H36" s="271">
        <f t="shared" si="0"/>
        <v>1.05</v>
      </c>
      <c r="I36" s="250" t="str">
        <f t="shared" si="1"/>
        <v>+</v>
      </c>
      <c r="J36" s="250" t="str">
        <f t="shared" si="1"/>
        <v>+</v>
      </c>
      <c r="K36" s="271">
        <f t="shared" si="2"/>
        <v>-0.10000000000000009</v>
      </c>
      <c r="L36" s="271">
        <f t="shared" si="2"/>
        <v>-5.0000000000000044E-2</v>
      </c>
      <c r="M36" s="272" t="str">
        <f t="shared" si="3"/>
        <v>minder last</v>
      </c>
      <c r="N36" s="272" t="str">
        <f t="shared" si="4"/>
        <v>minder kosten</v>
      </c>
    </row>
    <row r="37" spans="2:14" ht="21.95" customHeight="1">
      <c r="B37" s="248" t="s">
        <v>91</v>
      </c>
      <c r="C37" s="270">
        <v>0.9</v>
      </c>
      <c r="D37" s="270">
        <v>4.2</v>
      </c>
      <c r="E37" s="270">
        <v>1</v>
      </c>
      <c r="F37" s="270">
        <v>4.5</v>
      </c>
      <c r="G37" s="271">
        <f t="shared" si="0"/>
        <v>0.9</v>
      </c>
      <c r="H37" s="271">
        <f t="shared" si="0"/>
        <v>0.93333333333333335</v>
      </c>
      <c r="I37" s="249" t="str">
        <f t="shared" si="1"/>
        <v>-</v>
      </c>
      <c r="J37" s="249" t="str">
        <f t="shared" si="1"/>
        <v>-</v>
      </c>
      <c r="K37" s="271" t="str">
        <f t="shared" si="2"/>
        <v xml:space="preserve"> </v>
      </c>
      <c r="L37" s="271" t="str">
        <f t="shared" si="2"/>
        <v xml:space="preserve"> </v>
      </c>
      <c r="M37" s="272" t="str">
        <f t="shared" si="3"/>
        <v xml:space="preserve"> </v>
      </c>
      <c r="N37" s="272" t="str">
        <f t="shared" si="4"/>
        <v xml:space="preserve"> </v>
      </c>
    </row>
    <row r="38" spans="2:14" ht="21.95" customHeight="1">
      <c r="B38" s="248" t="s">
        <v>92</v>
      </c>
      <c r="C38" s="270">
        <v>1.1000000000000001</v>
      </c>
      <c r="D38" s="270">
        <v>4.7</v>
      </c>
      <c r="E38" s="270">
        <v>1</v>
      </c>
      <c r="F38" s="270">
        <v>3.1</v>
      </c>
      <c r="G38" s="271">
        <f t="shared" si="0"/>
        <v>1.1000000000000001</v>
      </c>
      <c r="H38" s="271">
        <f t="shared" si="0"/>
        <v>1.5161290322580645</v>
      </c>
      <c r="I38" s="249" t="str">
        <f t="shared" si="1"/>
        <v>+</v>
      </c>
      <c r="J38" s="249" t="str">
        <f t="shared" si="1"/>
        <v>+</v>
      </c>
      <c r="K38" s="271">
        <f t="shared" si="2"/>
        <v>-0.10000000000000009</v>
      </c>
      <c r="L38" s="271">
        <f t="shared" si="2"/>
        <v>-0.5161290322580645</v>
      </c>
      <c r="M38" s="272" t="str">
        <f t="shared" si="3"/>
        <v>minder last</v>
      </c>
      <c r="N38" s="272" t="str">
        <f t="shared" si="4"/>
        <v>minder kosten</v>
      </c>
    </row>
    <row r="39" spans="2:14" ht="21.95" customHeight="1">
      <c r="B39" s="248" t="s">
        <v>93</v>
      </c>
      <c r="C39" s="270">
        <v>0.8</v>
      </c>
      <c r="D39" s="270">
        <v>4</v>
      </c>
      <c r="E39" s="270">
        <v>0.8</v>
      </c>
      <c r="F39" s="270">
        <v>4.0999999999999996</v>
      </c>
      <c r="G39" s="271">
        <f t="shared" si="0"/>
        <v>1</v>
      </c>
      <c r="H39" s="271">
        <f t="shared" si="0"/>
        <v>0.97560975609756106</v>
      </c>
      <c r="I39" s="249" t="str">
        <f t="shared" si="1"/>
        <v>-</v>
      </c>
      <c r="J39" s="249" t="str">
        <f t="shared" si="1"/>
        <v>-</v>
      </c>
      <c r="K39" s="271" t="str">
        <f t="shared" si="2"/>
        <v xml:space="preserve"> </v>
      </c>
      <c r="L39" s="271" t="str">
        <f t="shared" si="2"/>
        <v xml:space="preserve"> </v>
      </c>
      <c r="M39" s="272" t="str">
        <f t="shared" si="3"/>
        <v xml:space="preserve"> </v>
      </c>
      <c r="N39" s="272" t="str">
        <f t="shared" si="4"/>
        <v xml:space="preserve"> </v>
      </c>
    </row>
    <row r="40" spans="2:14" ht="21.95" customHeight="1">
      <c r="B40" s="248" t="s">
        <v>88</v>
      </c>
      <c r="C40" s="270">
        <v>1.2</v>
      </c>
      <c r="D40" s="270">
        <v>5.9</v>
      </c>
      <c r="E40" s="270">
        <v>1.2</v>
      </c>
      <c r="F40" s="270">
        <v>4.9000000000000004</v>
      </c>
      <c r="G40" s="271">
        <f t="shared" si="0"/>
        <v>1</v>
      </c>
      <c r="H40" s="271">
        <f t="shared" si="0"/>
        <v>1.2040816326530612</v>
      </c>
      <c r="I40" s="249" t="str">
        <f t="shared" si="1"/>
        <v>-</v>
      </c>
      <c r="J40" s="249" t="str">
        <f t="shared" si="1"/>
        <v>+</v>
      </c>
      <c r="K40" s="271" t="str">
        <f t="shared" si="2"/>
        <v xml:space="preserve"> </v>
      </c>
      <c r="L40" s="271">
        <f t="shared" si="2"/>
        <v>-0.20408163265306123</v>
      </c>
      <c r="M40" s="272" t="str">
        <f t="shared" si="3"/>
        <v xml:space="preserve"> </v>
      </c>
      <c r="N40" s="272" t="str">
        <f t="shared" si="4"/>
        <v>minder kosten</v>
      </c>
    </row>
    <row r="41" spans="2:14" ht="21.95" customHeight="1">
      <c r="B41" s="248" t="s">
        <v>86</v>
      </c>
      <c r="C41" s="270">
        <v>0.7</v>
      </c>
      <c r="D41" s="270">
        <v>2.5</v>
      </c>
      <c r="E41" s="270">
        <v>1</v>
      </c>
      <c r="F41" s="270">
        <v>2.7</v>
      </c>
      <c r="G41" s="271">
        <f t="shared" si="0"/>
        <v>0.7</v>
      </c>
      <c r="H41" s="271">
        <f t="shared" si="0"/>
        <v>0.92592592592592582</v>
      </c>
      <c r="I41" s="249" t="str">
        <f t="shared" si="1"/>
        <v>-</v>
      </c>
      <c r="J41" s="249" t="str">
        <f t="shared" si="1"/>
        <v>-</v>
      </c>
      <c r="K41" s="271" t="str">
        <f t="shared" si="2"/>
        <v xml:space="preserve"> </v>
      </c>
      <c r="L41" s="271" t="str">
        <f t="shared" si="2"/>
        <v xml:space="preserve"> </v>
      </c>
      <c r="M41" s="272" t="str">
        <f t="shared" si="3"/>
        <v xml:space="preserve"> </v>
      </c>
      <c r="N41" s="272" t="str">
        <f t="shared" si="4"/>
        <v xml:space="preserve"> </v>
      </c>
    </row>
    <row r="42" spans="2:14" ht="21.95" customHeight="1">
      <c r="B42" s="248" t="s">
        <v>95</v>
      </c>
      <c r="C42" s="270">
        <v>1.1000000000000001</v>
      </c>
      <c r="D42" s="270">
        <v>4.7</v>
      </c>
      <c r="E42" s="270">
        <v>1.2</v>
      </c>
      <c r="F42" s="270">
        <v>4.7</v>
      </c>
      <c r="G42" s="271">
        <f t="shared" ref="G42:H45" si="5">C42/E42</f>
        <v>0.91666666666666674</v>
      </c>
      <c r="H42" s="271">
        <f t="shared" si="5"/>
        <v>1</v>
      </c>
      <c r="I42" s="249" t="str">
        <f t="shared" ref="I42:J45" si="6">IF(G42&gt;100%,"+","-")</f>
        <v>-</v>
      </c>
      <c r="J42" s="249" t="str">
        <f t="shared" si="6"/>
        <v>-</v>
      </c>
      <c r="K42" s="271" t="str">
        <f t="shared" ref="K42:L45" si="7">IF(G42&gt;100%,-1*(G42-100%)," ")</f>
        <v xml:space="preserve"> </v>
      </c>
      <c r="L42" s="271" t="str">
        <f t="shared" si="7"/>
        <v xml:space="preserve"> </v>
      </c>
      <c r="M42" s="272" t="str">
        <f>IF(G42&gt;100%,"minder last"," ")</f>
        <v xml:space="preserve"> </v>
      </c>
      <c r="N42" s="272" t="str">
        <f>IF(H42&gt;100%,"minder kosten"," ")</f>
        <v xml:space="preserve"> </v>
      </c>
    </row>
    <row r="43" spans="2:14" ht="21.95" customHeight="1">
      <c r="B43" s="248" t="s">
        <v>96</v>
      </c>
      <c r="C43" s="270">
        <v>1</v>
      </c>
      <c r="D43" s="270">
        <v>5.8</v>
      </c>
      <c r="E43" s="270">
        <v>0.9</v>
      </c>
      <c r="F43" s="270">
        <v>5.9</v>
      </c>
      <c r="G43" s="271">
        <f t="shared" si="5"/>
        <v>1.1111111111111112</v>
      </c>
      <c r="H43" s="271">
        <f t="shared" si="5"/>
        <v>0.98305084745762705</v>
      </c>
      <c r="I43" s="249" t="str">
        <f t="shared" si="6"/>
        <v>+</v>
      </c>
      <c r="J43" s="249" t="str">
        <f t="shared" si="6"/>
        <v>-</v>
      </c>
      <c r="K43" s="271">
        <f t="shared" si="7"/>
        <v>-0.11111111111111116</v>
      </c>
      <c r="L43" s="271" t="str">
        <f t="shared" si="7"/>
        <v xml:space="preserve"> </v>
      </c>
      <c r="M43" s="272" t="str">
        <f>IF(G43&gt;100%,"minder last"," ")</f>
        <v>minder last</v>
      </c>
      <c r="N43" s="272" t="str">
        <f>IF(H43&gt;100%,"minder kosten"," ")</f>
        <v xml:space="preserve"> </v>
      </c>
    </row>
    <row r="44" spans="2:14" ht="21.95" customHeight="1">
      <c r="B44" s="248" t="s">
        <v>97</v>
      </c>
      <c r="C44" s="270">
        <v>1.3</v>
      </c>
      <c r="D44" s="270">
        <v>7</v>
      </c>
      <c r="E44" s="270">
        <v>1.3</v>
      </c>
      <c r="F44" s="270">
        <v>6</v>
      </c>
      <c r="G44" s="271">
        <f t="shared" si="5"/>
        <v>1</v>
      </c>
      <c r="H44" s="271">
        <f>D44/F44</f>
        <v>1.1666666666666667</v>
      </c>
      <c r="I44" s="249" t="str">
        <f t="shared" si="6"/>
        <v>-</v>
      </c>
      <c r="J44" s="249" t="str">
        <f t="shared" si="6"/>
        <v>+</v>
      </c>
      <c r="K44" s="271" t="str">
        <f t="shared" si="7"/>
        <v xml:space="preserve"> </v>
      </c>
      <c r="L44" s="271">
        <f t="shared" si="7"/>
        <v>-0.16666666666666674</v>
      </c>
      <c r="M44" s="272" t="str">
        <f>IF(G44&gt;100%,"minder last"," ")</f>
        <v xml:space="preserve"> </v>
      </c>
      <c r="N44" s="272" t="str">
        <f>IF(H44&gt;100%,"minder kosten"," ")</f>
        <v>minder kosten</v>
      </c>
    </row>
    <row r="45" spans="2:14" ht="21.95" customHeight="1">
      <c r="B45" s="248" t="s">
        <v>98</v>
      </c>
      <c r="C45" s="270">
        <v>0.6</v>
      </c>
      <c r="D45" s="270">
        <v>3</v>
      </c>
      <c r="E45" s="270">
        <v>1</v>
      </c>
      <c r="F45" s="270">
        <v>2.7</v>
      </c>
      <c r="G45" s="271">
        <f t="shared" si="5"/>
        <v>0.6</v>
      </c>
      <c r="H45" s="271">
        <f>D45/F45</f>
        <v>1.1111111111111109</v>
      </c>
      <c r="I45" s="249" t="str">
        <f t="shared" si="6"/>
        <v>-</v>
      </c>
      <c r="J45" s="249" t="str">
        <f t="shared" si="6"/>
        <v>+</v>
      </c>
      <c r="K45" s="271" t="str">
        <f>IF(G45&gt;100%,-1*(G45-100%)," ")</f>
        <v xml:space="preserve"> </v>
      </c>
      <c r="L45" s="271">
        <f t="shared" si="7"/>
        <v>-0.11111111111111094</v>
      </c>
      <c r="M45" s="272" t="str">
        <f>IF(G45&gt;100%,"minder last"," ")</f>
        <v xml:space="preserve"> </v>
      </c>
      <c r="N45" s="272" t="str">
        <f>IF(H45&gt;100%,"minder kosten"," ")</f>
        <v>minder kosten</v>
      </c>
    </row>
  </sheetData>
  <sheetProtection algorithmName="SHA-512" hashValue="aiUuEYK+2s/U/O2i6I55RViulsQK6VVKZmAx5gCngASpI3HiFy6fv0DO+nO60cHrG838h9nh12pga0xXbKABmw==" saltValue="4KqbxQ8cS2BNbeB7n20cAg==" spinCount="100000" sheet="1" selectLockedCells="1"/>
  <mergeCells count="8">
    <mergeCell ref="B13:M13"/>
    <mergeCell ref="B20:M20"/>
    <mergeCell ref="M32:N32"/>
    <mergeCell ref="K32:L32"/>
    <mergeCell ref="E32:F32"/>
    <mergeCell ref="G32:H32"/>
    <mergeCell ref="I32:J32"/>
    <mergeCell ref="C32:D32"/>
  </mergeCells>
  <phoneticPr fontId="9" type="noConversion"/>
  <conditionalFormatting sqref="I34:J45">
    <cfRule type="expression" dxfId="1" priority="1" stopIfTrue="1">
      <formula>G34&gt;100%</formula>
    </cfRule>
    <cfRule type="expression" dxfId="0" priority="2" stopIfTrue="1">
      <formula>G34&lt;100%</formula>
    </cfRule>
  </conditionalFormatting>
  <pageMargins left="0.75" right="0.75" top="1" bottom="1" header="0.5" footer="0.5"/>
  <pageSetup paperSize="9" scale="7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indexed="9"/>
    <pageSetUpPr autoPageBreaks="0"/>
  </sheetPr>
  <dimension ref="B1:AG220"/>
  <sheetViews>
    <sheetView showGridLines="0" showRowColHeaders="0" showOutlineSymbols="0" zoomScaleNormal="100" zoomScaleSheetLayoutView="115" workbookViewId="0">
      <selection activeCell="J7" sqref="J7"/>
    </sheetView>
  </sheetViews>
  <sheetFormatPr defaultColWidth="8.85546875" defaultRowHeight="12.75"/>
  <cols>
    <col min="1" max="1" width="4.7109375" customWidth="1"/>
    <col min="2" max="2" width="9.7109375" customWidth="1"/>
    <col min="3" max="7" width="12.28515625" bestFit="1" customWidth="1"/>
    <col min="8" max="8" width="10" customWidth="1"/>
    <col min="9" max="9" width="9.7109375" customWidth="1"/>
    <col min="10" max="10" width="12.28515625" bestFit="1" customWidth="1"/>
    <col min="11" max="11" width="12.7109375" bestFit="1" customWidth="1"/>
    <col min="12" max="12" width="12.140625" bestFit="1" customWidth="1"/>
    <col min="13" max="13" width="20.140625" customWidth="1"/>
    <col min="14" max="14" width="12.140625" bestFit="1" customWidth="1"/>
    <col min="15" max="15" width="11.42578125" bestFit="1" customWidth="1"/>
    <col min="17" max="17" width="11.85546875" customWidth="1"/>
  </cols>
  <sheetData>
    <row r="1" spans="2:22" ht="150" customHeight="1">
      <c r="B1" s="69" t="s">
        <v>154</v>
      </c>
      <c r="C1" s="1"/>
      <c r="D1" s="1"/>
      <c r="E1" s="1"/>
      <c r="F1" s="1"/>
      <c r="G1" s="1"/>
      <c r="H1" s="1"/>
      <c r="I1" s="1"/>
      <c r="J1" s="1"/>
      <c r="K1" s="1"/>
      <c r="L1" s="1"/>
      <c r="M1" s="1"/>
      <c r="N1" s="1"/>
      <c r="O1" s="1"/>
      <c r="P1" s="1"/>
      <c r="Q1" s="301"/>
      <c r="R1" s="301"/>
      <c r="S1" s="301"/>
      <c r="T1" s="1"/>
      <c r="U1" s="1"/>
      <c r="V1" s="1"/>
    </row>
    <row r="2" spans="2:22" ht="12.95" customHeight="1">
      <c r="B2" s="68"/>
      <c r="C2" s="1"/>
      <c r="D2" s="1"/>
      <c r="E2" s="1"/>
      <c r="F2" s="1"/>
      <c r="G2" s="1"/>
      <c r="H2" s="1"/>
      <c r="I2" s="1"/>
      <c r="J2" s="1"/>
      <c r="K2" s="1"/>
      <c r="L2" s="1"/>
      <c r="M2" s="1"/>
      <c r="N2" s="1"/>
      <c r="O2" s="1"/>
      <c r="P2" s="1"/>
      <c r="Q2" s="301"/>
      <c r="R2" s="301"/>
      <c r="S2" s="301"/>
      <c r="T2" s="1"/>
      <c r="U2" s="1"/>
      <c r="V2" s="1"/>
    </row>
    <row r="3" spans="2:22" ht="12.95" customHeight="1">
      <c r="B3" s="68"/>
      <c r="C3" s="1"/>
      <c r="D3" s="1"/>
      <c r="E3" s="1"/>
      <c r="F3" s="1"/>
      <c r="G3" s="1"/>
      <c r="H3" s="1"/>
      <c r="I3" s="1"/>
      <c r="J3" s="1"/>
      <c r="K3" s="1"/>
      <c r="L3" s="1"/>
      <c r="M3" s="1"/>
      <c r="N3" s="1"/>
      <c r="O3" s="1"/>
      <c r="P3" s="1"/>
      <c r="Q3" s="302"/>
      <c r="R3" s="301"/>
      <c r="S3" s="301"/>
      <c r="T3" s="1"/>
      <c r="U3" s="1"/>
      <c r="V3" s="1"/>
    </row>
    <row r="4" spans="2:22" ht="12.95" customHeight="1">
      <c r="B4" s="1"/>
      <c r="C4" s="1"/>
      <c r="D4" s="1"/>
      <c r="E4" s="1"/>
      <c r="F4" s="1"/>
      <c r="G4" s="1"/>
      <c r="H4" s="1"/>
      <c r="I4" s="1"/>
      <c r="J4" s="1"/>
      <c r="K4" s="1"/>
      <c r="L4" s="1"/>
      <c r="M4" s="1"/>
      <c r="N4" s="1"/>
      <c r="O4" s="1"/>
      <c r="P4" s="1"/>
      <c r="Q4" s="301"/>
      <c r="R4" s="301"/>
      <c r="S4" s="301"/>
      <c r="T4" s="1"/>
      <c r="U4" s="1"/>
      <c r="V4" s="1"/>
    </row>
    <row r="5" spans="2:22" ht="15.75">
      <c r="B5" s="2"/>
      <c r="C5" s="1"/>
      <c r="D5" s="2"/>
      <c r="E5" s="361" t="s">
        <v>161</v>
      </c>
      <c r="F5" s="362"/>
      <c r="G5" s="362"/>
      <c r="H5" s="363"/>
      <c r="I5" s="363"/>
      <c r="J5" s="311">
        <v>5</v>
      </c>
      <c r="K5" s="5"/>
      <c r="L5" s="1"/>
      <c r="M5" s="1"/>
      <c r="N5" s="1"/>
      <c r="O5" s="1"/>
      <c r="P5" s="1"/>
      <c r="Q5" s="301"/>
      <c r="R5" s="301"/>
      <c r="S5" s="301"/>
      <c r="T5" s="1"/>
      <c r="U5" s="1"/>
      <c r="V5" s="1"/>
    </row>
    <row r="6" spans="2:22" ht="15.75">
      <c r="B6" s="1"/>
      <c r="C6" s="1"/>
      <c r="D6" s="1"/>
      <c r="E6" s="74" t="s">
        <v>0</v>
      </c>
      <c r="F6" s="74"/>
      <c r="G6" s="74"/>
      <c r="H6" s="74"/>
      <c r="I6" s="74"/>
      <c r="J6" s="75"/>
      <c r="K6" s="1"/>
      <c r="L6" s="1"/>
      <c r="M6" s="1"/>
      <c r="N6" s="1"/>
      <c r="O6" s="1"/>
      <c r="P6" s="1"/>
      <c r="Q6" s="301"/>
      <c r="R6" s="301"/>
      <c r="S6" s="301"/>
      <c r="T6" s="1"/>
      <c r="U6" s="1"/>
      <c r="V6" s="1"/>
    </row>
    <row r="7" spans="2:22" ht="15.75">
      <c r="B7" s="1"/>
      <c r="C7" s="1"/>
      <c r="D7" s="1"/>
      <c r="E7" s="76" t="s">
        <v>162</v>
      </c>
      <c r="F7" s="77"/>
      <c r="G7" s="77"/>
      <c r="H7" s="78"/>
      <c r="I7" s="55"/>
      <c r="J7" s="311">
        <v>1</v>
      </c>
      <c r="K7" s="5"/>
      <c r="L7" s="1"/>
      <c r="M7" s="1"/>
      <c r="N7" s="1"/>
      <c r="O7" s="1"/>
      <c r="P7" s="1"/>
      <c r="Q7" s="301"/>
      <c r="R7" s="301"/>
      <c r="S7" s="301"/>
      <c r="T7" s="1"/>
      <c r="U7" s="1"/>
      <c r="V7" s="1"/>
    </row>
    <row r="8" spans="2:22" ht="15">
      <c r="B8" s="1"/>
      <c r="C8" s="1"/>
      <c r="D8" s="1"/>
      <c r="E8" s="3"/>
      <c r="F8" s="4"/>
      <c r="G8" s="4"/>
      <c r="H8" s="6"/>
      <c r="I8" s="7"/>
      <c r="J8" s="1"/>
      <c r="K8" s="1"/>
      <c r="L8" s="1"/>
      <c r="M8" s="1"/>
      <c r="N8" s="1"/>
      <c r="O8" s="1"/>
      <c r="P8" s="1"/>
      <c r="Q8" s="301"/>
      <c r="R8" s="301"/>
      <c r="S8" s="301"/>
      <c r="T8" s="1"/>
      <c r="U8" s="1"/>
      <c r="V8" s="1"/>
    </row>
    <row r="9" spans="2:22" ht="15">
      <c r="B9" s="1"/>
      <c r="C9" s="1"/>
      <c r="D9" s="1"/>
      <c r="E9" s="1"/>
      <c r="F9" s="1"/>
      <c r="G9" s="1"/>
      <c r="H9" s="1"/>
      <c r="I9" s="1"/>
      <c r="J9" s="1"/>
      <c r="K9" s="1"/>
      <c r="L9" s="1"/>
      <c r="M9" s="1"/>
      <c r="N9" s="1"/>
      <c r="O9" s="1"/>
      <c r="P9" s="1"/>
      <c r="Q9" s="301"/>
      <c r="R9" s="301"/>
      <c r="S9" s="301"/>
      <c r="T9" s="1"/>
      <c r="U9" s="1"/>
      <c r="V9" s="1"/>
    </row>
    <row r="10" spans="2:22" ht="17.25">
      <c r="B10" s="138" t="s">
        <v>1</v>
      </c>
      <c r="C10" s="70"/>
      <c r="D10" s="70"/>
      <c r="E10" s="71"/>
      <c r="F10" s="72"/>
      <c r="G10" s="72"/>
      <c r="H10" s="70" t="s">
        <v>2</v>
      </c>
      <c r="I10" s="346" t="s">
        <v>168</v>
      </c>
      <c r="J10" s="365"/>
      <c r="K10" s="365"/>
      <c r="L10" s="1"/>
      <c r="M10" s="1"/>
      <c r="N10" s="1"/>
      <c r="O10" s="1"/>
      <c r="P10" s="1"/>
      <c r="Q10" s="301"/>
      <c r="R10" s="301"/>
      <c r="S10" s="301"/>
      <c r="T10" s="1"/>
      <c r="U10" s="1"/>
      <c r="V10" s="1"/>
    </row>
    <row r="11" spans="2:22" ht="15">
      <c r="B11" s="1"/>
      <c r="C11" s="1"/>
      <c r="D11" s="1"/>
      <c r="E11" s="1"/>
      <c r="F11" s="1"/>
      <c r="G11" s="1"/>
      <c r="H11" s="1"/>
      <c r="I11" s="1"/>
      <c r="J11" s="1"/>
      <c r="K11" s="1"/>
      <c r="L11" s="1"/>
      <c r="M11" s="1"/>
      <c r="N11" s="1"/>
      <c r="O11" s="1"/>
      <c r="P11" s="1"/>
      <c r="Q11" s="301"/>
      <c r="R11" s="301"/>
      <c r="S11" s="301"/>
      <c r="T11" s="1"/>
      <c r="U11" s="1"/>
      <c r="V11" s="1"/>
    </row>
    <row r="12" spans="2:22" ht="18" customHeight="1">
      <c r="B12" s="59"/>
      <c r="C12" s="84" t="s">
        <v>3</v>
      </c>
      <c r="D12" s="85"/>
      <c r="E12" s="85"/>
      <c r="F12" s="85"/>
      <c r="G12" s="85"/>
      <c r="H12" s="84" t="s">
        <v>4</v>
      </c>
      <c r="I12" s="85"/>
      <c r="J12" s="85"/>
      <c r="K12" s="85"/>
      <c r="L12" s="86"/>
      <c r="M12" s="1"/>
      <c r="N12" s="1"/>
      <c r="O12" s="1"/>
      <c r="P12" s="1"/>
      <c r="Q12" s="301"/>
      <c r="R12" s="301"/>
      <c r="S12" s="301"/>
      <c r="T12" s="1"/>
      <c r="U12" s="1"/>
      <c r="V12" s="1"/>
    </row>
    <row r="13" spans="2:22" ht="18" customHeight="1">
      <c r="B13" s="59"/>
      <c r="C13" s="87" t="s">
        <v>5</v>
      </c>
      <c r="D13" s="88" t="s">
        <v>6</v>
      </c>
      <c r="E13" s="88" t="s">
        <v>7</v>
      </c>
      <c r="F13" s="88" t="s">
        <v>165</v>
      </c>
      <c r="G13" s="88" t="s">
        <v>9</v>
      </c>
      <c r="H13" s="87" t="s">
        <v>5</v>
      </c>
      <c r="I13" s="88" t="s">
        <v>6</v>
      </c>
      <c r="J13" s="88" t="s">
        <v>7</v>
      </c>
      <c r="K13" s="88" t="s">
        <v>165</v>
      </c>
      <c r="L13" s="89" t="s">
        <v>9</v>
      </c>
      <c r="M13" s="1"/>
      <c r="N13" s="1"/>
      <c r="O13" s="1"/>
      <c r="P13" s="1"/>
      <c r="Q13" s="301"/>
      <c r="R13" s="301"/>
      <c r="S13" s="301"/>
      <c r="T13" s="1"/>
      <c r="U13" s="1"/>
      <c r="V13" s="1"/>
    </row>
    <row r="14" spans="2:22" ht="18" customHeight="1">
      <c r="B14" s="71" t="s">
        <v>10</v>
      </c>
      <c r="C14" s="90">
        <v>0.16837291338725946</v>
      </c>
      <c r="D14" s="90">
        <v>0.37042040945197086</v>
      </c>
      <c r="E14" s="90">
        <v>0.33674582677451892</v>
      </c>
      <c r="F14" s="90">
        <v>0.30307124409706704</v>
      </c>
      <c r="G14" s="90">
        <v>0.66226679265655375</v>
      </c>
      <c r="H14" s="90">
        <v>0.10102374803235568</v>
      </c>
      <c r="I14" s="90">
        <v>1.1224860892483961E-2</v>
      </c>
      <c r="J14" s="90">
        <v>0.11224860892483964</v>
      </c>
      <c r="K14" s="90">
        <v>0.17959777427974347</v>
      </c>
      <c r="L14" s="90">
        <v>0.28062152231209903</v>
      </c>
      <c r="M14" s="60"/>
      <c r="N14" s="1"/>
      <c r="O14" s="1"/>
      <c r="P14" s="1"/>
      <c r="Q14" s="301"/>
      <c r="R14" s="301"/>
      <c r="S14" s="301"/>
      <c r="T14" s="1"/>
      <c r="U14" s="1"/>
      <c r="V14" s="1"/>
    </row>
    <row r="15" spans="2:22" ht="18" customHeight="1">
      <c r="B15" s="71" t="s">
        <v>11</v>
      </c>
      <c r="C15" s="90">
        <v>1.5378059422703028</v>
      </c>
      <c r="D15" s="90">
        <v>3.8389024252295152</v>
      </c>
      <c r="E15" s="90">
        <v>4.9950630971553629</v>
      </c>
      <c r="F15" s="90">
        <v>7.4420827717168683</v>
      </c>
      <c r="G15" s="90">
        <v>11.80855365889313</v>
      </c>
      <c r="H15" s="90">
        <v>1.6276048294101741</v>
      </c>
      <c r="I15" s="90">
        <v>2.6602920315186989</v>
      </c>
      <c r="J15" s="90">
        <v>2.7500909186585711</v>
      </c>
      <c r="K15" s="90">
        <v>5.4103829501772704</v>
      </c>
      <c r="L15" s="90">
        <v>7.464532493501836</v>
      </c>
      <c r="M15" s="60"/>
      <c r="N15" s="1"/>
      <c r="O15" s="1"/>
      <c r="P15" s="1"/>
      <c r="Q15" s="301"/>
      <c r="R15" s="301"/>
      <c r="S15" s="301"/>
      <c r="T15" s="1"/>
      <c r="U15" s="1"/>
      <c r="V15" s="1"/>
    </row>
    <row r="16" spans="2:22" ht="18" customHeight="1">
      <c r="B16" s="71" t="s">
        <v>12</v>
      </c>
      <c r="C16" s="90">
        <v>1.6163799685176909</v>
      </c>
      <c r="D16" s="90">
        <v>10.551369238934926</v>
      </c>
      <c r="E16" s="90">
        <v>11.606506162828417</v>
      </c>
      <c r="F16" s="90">
        <v>16.062775937144554</v>
      </c>
      <c r="G16" s="90">
        <v>21.888478740343729</v>
      </c>
      <c r="H16" s="90">
        <v>2.7949903622285075</v>
      </c>
      <c r="I16" s="90">
        <v>19.924128084159033</v>
      </c>
      <c r="J16" s="90">
        <v>23.067089134054548</v>
      </c>
      <c r="K16" s="90">
        <v>29.016265407071046</v>
      </c>
      <c r="L16" s="90">
        <v>31.822480630192032</v>
      </c>
      <c r="M16" s="60"/>
      <c r="N16" s="1"/>
      <c r="O16" s="1"/>
      <c r="P16" s="1"/>
      <c r="Q16" s="301"/>
      <c r="R16" s="301"/>
      <c r="S16" s="301"/>
      <c r="T16" s="1"/>
      <c r="U16" s="1"/>
      <c r="V16" s="1"/>
    </row>
    <row r="17" spans="2:22" ht="18" customHeight="1">
      <c r="B17" s="71" t="s">
        <v>13</v>
      </c>
      <c r="C17" s="90">
        <v>0.13469833070980758</v>
      </c>
      <c r="D17" s="90">
        <v>7.9696512336636136</v>
      </c>
      <c r="E17" s="90">
        <v>19.475133648459678</v>
      </c>
      <c r="F17" s="90">
        <v>28.466247223339323</v>
      </c>
      <c r="G17" s="90">
        <v>36.727744840207528</v>
      </c>
      <c r="H17" s="90">
        <v>0.1683729133872594</v>
      </c>
      <c r="I17" s="90">
        <v>11.539156997473514</v>
      </c>
      <c r="J17" s="90">
        <v>23.527308430646389</v>
      </c>
      <c r="K17" s="135">
        <v>29.543833869017785</v>
      </c>
      <c r="L17" s="135">
        <v>20.743542929310365</v>
      </c>
      <c r="M17" s="60"/>
      <c r="N17" s="1"/>
      <c r="O17" s="1"/>
      <c r="P17" s="1"/>
      <c r="Q17" s="301"/>
      <c r="R17" s="301"/>
      <c r="S17" s="301"/>
      <c r="T17" s="1"/>
      <c r="U17" s="1"/>
      <c r="V17" s="1"/>
    </row>
    <row r="18" spans="2:22" ht="18" customHeight="1">
      <c r="B18" s="73" t="s">
        <v>14</v>
      </c>
      <c r="C18" s="91"/>
      <c r="D18" s="91"/>
      <c r="E18" s="91"/>
      <c r="F18" s="91"/>
      <c r="G18" s="91"/>
      <c r="H18" s="91"/>
      <c r="I18" s="91"/>
      <c r="J18" s="91"/>
      <c r="K18" s="136" t="s">
        <v>15</v>
      </c>
      <c r="L18" s="137">
        <f>SUM(C14:L17)</f>
        <v>398.70705890103039</v>
      </c>
      <c r="M18" s="1"/>
      <c r="N18" s="1"/>
      <c r="O18" s="1"/>
      <c r="P18" s="1"/>
      <c r="Q18" s="301"/>
      <c r="R18" s="301"/>
      <c r="S18" s="301"/>
      <c r="T18" s="1"/>
      <c r="U18" s="1"/>
      <c r="V18" s="1"/>
    </row>
    <row r="19" spans="2:22" ht="23.25" customHeight="1">
      <c r="B19" s="59"/>
      <c r="C19" s="59"/>
      <c r="D19" s="59"/>
      <c r="E19" s="59"/>
      <c r="F19" s="59"/>
      <c r="G19" s="59"/>
      <c r="H19" s="59"/>
      <c r="I19" s="59"/>
      <c r="J19" s="59"/>
      <c r="K19" s="59"/>
      <c r="L19" s="59"/>
      <c r="M19" s="1"/>
      <c r="N19" s="1"/>
      <c r="O19" s="1"/>
      <c r="P19" s="1"/>
      <c r="Q19" s="301"/>
      <c r="R19" s="301"/>
      <c r="S19" s="301"/>
      <c r="T19" s="1"/>
      <c r="U19" s="1"/>
      <c r="V19" s="1"/>
    </row>
    <row r="20" spans="2:22" ht="15">
      <c r="B20" s="59"/>
      <c r="C20" s="59"/>
      <c r="D20" s="59"/>
      <c r="E20" s="59"/>
      <c r="F20" s="59"/>
      <c r="G20" s="59"/>
      <c r="H20" s="59"/>
      <c r="I20" s="59"/>
      <c r="J20" s="59"/>
      <c r="K20" s="59"/>
      <c r="L20" s="59"/>
      <c r="M20" s="1"/>
      <c r="N20" s="1"/>
      <c r="O20" s="1"/>
      <c r="P20" s="1"/>
      <c r="Q20" s="301"/>
      <c r="R20" s="301"/>
      <c r="S20" s="301"/>
      <c r="T20" s="1"/>
      <c r="U20" s="1"/>
      <c r="V20" s="1"/>
    </row>
    <row r="21" spans="2:22" ht="15" hidden="1" customHeight="1">
      <c r="B21" s="59"/>
      <c r="C21" s="59"/>
      <c r="D21" s="59"/>
      <c r="E21" s="59"/>
      <c r="F21" s="59"/>
      <c r="G21" s="59"/>
      <c r="H21" s="59"/>
      <c r="I21" s="59"/>
      <c r="J21" s="59"/>
      <c r="K21" s="59"/>
      <c r="L21" s="59"/>
      <c r="M21" s="1"/>
      <c r="N21" s="1"/>
      <c r="O21" s="1"/>
      <c r="P21" s="1"/>
      <c r="Q21" s="301"/>
      <c r="R21" s="301"/>
      <c r="S21" s="301"/>
      <c r="T21" s="1"/>
      <c r="U21" s="1"/>
      <c r="V21" s="1"/>
    </row>
    <row r="22" spans="2:22" ht="15" hidden="1" customHeight="1">
      <c r="B22" s="59"/>
      <c r="C22" s="59"/>
      <c r="D22" s="59"/>
      <c r="E22" s="59"/>
      <c r="F22" s="59" t="s">
        <v>16</v>
      </c>
      <c r="G22" s="59"/>
      <c r="H22" s="59"/>
      <c r="I22" s="59"/>
      <c r="J22" s="59"/>
      <c r="K22" s="59"/>
      <c r="L22" s="59"/>
      <c r="M22" s="1"/>
      <c r="N22" s="1"/>
      <c r="O22" s="1"/>
      <c r="P22" s="1"/>
      <c r="Q22" s="301"/>
      <c r="R22" s="301"/>
      <c r="S22" s="301"/>
      <c r="T22" s="1"/>
      <c r="U22" s="1"/>
      <c r="V22" s="1"/>
    </row>
    <row r="23" spans="2:22" ht="15" hidden="1" customHeight="1">
      <c r="B23" s="59"/>
      <c r="C23" s="59"/>
      <c r="D23" s="59"/>
      <c r="E23" s="59"/>
      <c r="F23" s="59"/>
      <c r="G23" s="59"/>
      <c r="H23" s="59"/>
      <c r="I23" s="59"/>
      <c r="J23" s="59"/>
      <c r="K23" s="59"/>
      <c r="L23" s="59"/>
      <c r="M23" s="1"/>
      <c r="N23" s="1"/>
      <c r="O23" s="1"/>
      <c r="P23" s="1"/>
      <c r="Q23" s="301"/>
      <c r="R23" s="301"/>
      <c r="S23" s="301"/>
      <c r="T23" s="1"/>
      <c r="U23" s="1"/>
      <c r="V23" s="1"/>
    </row>
    <row r="24" spans="2:22" ht="15" hidden="1" customHeight="1">
      <c r="B24" s="59" t="s">
        <v>1</v>
      </c>
      <c r="C24" s="59"/>
      <c r="D24" s="59"/>
      <c r="E24" s="59"/>
      <c r="F24" s="59"/>
      <c r="G24" s="59"/>
      <c r="H24" s="59" t="s">
        <v>2</v>
      </c>
      <c r="I24" s="59" t="str">
        <f>I10</f>
        <v>vul hier een naam in</v>
      </c>
      <c r="J24" s="59"/>
      <c r="K24" s="59"/>
      <c r="L24" s="59"/>
      <c r="M24" s="1"/>
      <c r="N24" s="1"/>
      <c r="O24" s="1"/>
      <c r="P24" s="1"/>
      <c r="Q24" s="301"/>
      <c r="R24" s="301"/>
      <c r="S24" s="301"/>
      <c r="T24" s="1"/>
      <c r="U24" s="1"/>
      <c r="V24" s="1"/>
    </row>
    <row r="25" spans="2:22" ht="15" hidden="1" customHeight="1">
      <c r="B25" s="59"/>
      <c r="C25" s="59"/>
      <c r="D25" s="59"/>
      <c r="E25" s="59"/>
      <c r="F25" s="59"/>
      <c r="G25" s="59"/>
      <c r="H25" s="59"/>
      <c r="I25" s="59"/>
      <c r="J25" s="59"/>
      <c r="K25" s="59"/>
      <c r="L25" s="59"/>
      <c r="M25" s="1"/>
      <c r="N25" s="1"/>
      <c r="O25" s="1"/>
      <c r="P25" s="1"/>
      <c r="Q25" s="301"/>
      <c r="R25" s="301"/>
      <c r="S25" s="301"/>
      <c r="T25" s="1"/>
      <c r="U25" s="1"/>
      <c r="V25" s="1"/>
    </row>
    <row r="26" spans="2:22" ht="15" hidden="1" customHeight="1">
      <c r="B26" s="59"/>
      <c r="C26" s="59" t="s">
        <v>3</v>
      </c>
      <c r="D26" s="59"/>
      <c r="E26" s="59"/>
      <c r="F26" s="59"/>
      <c r="G26" s="59" t="s">
        <v>4</v>
      </c>
      <c r="H26" s="59"/>
      <c r="I26" s="59"/>
      <c r="J26" s="59"/>
      <c r="K26" s="59"/>
      <c r="L26" s="59"/>
      <c r="M26" s="1"/>
      <c r="N26" s="1"/>
      <c r="O26" s="1"/>
      <c r="P26" s="1"/>
      <c r="Q26" s="301"/>
      <c r="R26" s="301"/>
      <c r="S26" s="301"/>
      <c r="T26" s="1"/>
      <c r="U26" s="1"/>
      <c r="V26" s="1"/>
    </row>
    <row r="27" spans="2:22" ht="15" hidden="1" customHeight="1">
      <c r="B27" s="59" t="s">
        <v>17</v>
      </c>
      <c r="C27" s="59" t="s">
        <v>10</v>
      </c>
      <c r="D27" s="59" t="s">
        <v>11</v>
      </c>
      <c r="E27" s="59" t="s">
        <v>12</v>
      </c>
      <c r="F27" s="59" t="s">
        <v>13</v>
      </c>
      <c r="G27" s="59" t="s">
        <v>10</v>
      </c>
      <c r="H27" s="59" t="s">
        <v>11</v>
      </c>
      <c r="I27" s="59" t="s">
        <v>12</v>
      </c>
      <c r="J27" s="59" t="s">
        <v>13</v>
      </c>
      <c r="K27" s="59"/>
      <c r="L27" s="59"/>
      <c r="M27" s="8" t="s">
        <v>18</v>
      </c>
      <c r="N27" s="8" t="s">
        <v>19</v>
      </c>
      <c r="O27" s="1"/>
      <c r="P27" s="1"/>
      <c r="Q27" s="301"/>
      <c r="R27" s="301"/>
      <c r="S27" s="301"/>
      <c r="T27" s="1"/>
      <c r="U27" s="1"/>
      <c r="V27" s="1"/>
    </row>
    <row r="28" spans="2:22" ht="15" hidden="1" customHeight="1">
      <c r="B28" s="59" t="s">
        <v>5</v>
      </c>
      <c r="C28" s="59">
        <f>C14</f>
        <v>0.16837291338725946</v>
      </c>
      <c r="D28" s="59">
        <f>C15</f>
        <v>1.5378059422703028</v>
      </c>
      <c r="E28" s="59">
        <f>C16</f>
        <v>1.6163799685176909</v>
      </c>
      <c r="F28" s="59">
        <f>C17</f>
        <v>0.13469833070980758</v>
      </c>
      <c r="G28" s="59">
        <f>H14</f>
        <v>0.10102374803235568</v>
      </c>
      <c r="H28" s="59">
        <f>H15</f>
        <v>1.6276048294101741</v>
      </c>
      <c r="I28" s="59">
        <f>H16</f>
        <v>2.7949903622285075</v>
      </c>
      <c r="J28" s="59">
        <f>H17</f>
        <v>0.1683729133872594</v>
      </c>
      <c r="K28" s="59"/>
      <c r="L28" s="59">
        <f>SUM(C28:K28)</f>
        <v>8.1492490079433573</v>
      </c>
      <c r="M28" s="1">
        <f>SUM(C28:F32)</f>
        <v>185.96227040578182</v>
      </c>
      <c r="N28" s="1">
        <f>SUM(G28:J32)</f>
        <v>212.74478849524854</v>
      </c>
      <c r="O28" s="1">
        <f>SUM(C28:F28)</f>
        <v>3.457257154885061</v>
      </c>
      <c r="P28" s="1">
        <f>SUM(G28:J28)</f>
        <v>4.6919918530582967</v>
      </c>
      <c r="Q28" s="301"/>
      <c r="R28" s="301"/>
      <c r="S28" s="301"/>
      <c r="T28" s="1"/>
      <c r="U28" s="1"/>
      <c r="V28" s="1"/>
    </row>
    <row r="29" spans="2:22" ht="15" hidden="1" customHeight="1">
      <c r="B29" s="59" t="s">
        <v>6</v>
      </c>
      <c r="C29" s="59">
        <f>D14</f>
        <v>0.37042040945197086</v>
      </c>
      <c r="D29" s="59">
        <f>D15</f>
        <v>3.8389024252295152</v>
      </c>
      <c r="E29" s="59">
        <f>D16</f>
        <v>10.551369238934926</v>
      </c>
      <c r="F29" s="59">
        <f>D17</f>
        <v>7.9696512336636136</v>
      </c>
      <c r="G29" s="59">
        <f>I14</f>
        <v>1.1224860892483961E-2</v>
      </c>
      <c r="H29" s="59">
        <f>I15</f>
        <v>2.6602920315186989</v>
      </c>
      <c r="I29" s="59">
        <f>I16</f>
        <v>19.924128084159033</v>
      </c>
      <c r="J29" s="59">
        <f>I17</f>
        <v>11.539156997473514</v>
      </c>
      <c r="K29" s="59"/>
      <c r="L29" s="59">
        <f>SUM(C29:K29)</f>
        <v>56.865145281323748</v>
      </c>
      <c r="M29" s="1"/>
      <c r="N29" s="1"/>
      <c r="O29" s="1">
        <f>SUM(C29:F29)</f>
        <v>22.730343307280023</v>
      </c>
      <c r="P29" s="1">
        <f>SUM(G29:J29)</f>
        <v>34.134801974043732</v>
      </c>
      <c r="Q29" s="301"/>
      <c r="R29" s="301"/>
      <c r="S29" s="301"/>
      <c r="T29" s="1"/>
      <c r="U29" s="1"/>
      <c r="V29" s="1"/>
    </row>
    <row r="30" spans="2:22" ht="15" hidden="1" customHeight="1">
      <c r="B30" s="59" t="s">
        <v>7</v>
      </c>
      <c r="C30" s="59">
        <f>E14</f>
        <v>0.33674582677451892</v>
      </c>
      <c r="D30" s="59">
        <f>E15</f>
        <v>4.9950630971553629</v>
      </c>
      <c r="E30" s="59">
        <f>E16</f>
        <v>11.606506162828417</v>
      </c>
      <c r="F30" s="59">
        <f>E17</f>
        <v>19.475133648459678</v>
      </c>
      <c r="G30" s="59">
        <f>J14</f>
        <v>0.11224860892483964</v>
      </c>
      <c r="H30" s="59">
        <f>J15</f>
        <v>2.7500909186585711</v>
      </c>
      <c r="I30" s="59">
        <f>J16</f>
        <v>23.067089134054548</v>
      </c>
      <c r="J30" s="59">
        <f>J17</f>
        <v>23.527308430646389</v>
      </c>
      <c r="K30" s="59"/>
      <c r="L30" s="59">
        <f>SUM(C30:K30)</f>
        <v>85.870185827502326</v>
      </c>
      <c r="M30" s="1"/>
      <c r="N30" s="1"/>
      <c r="O30" s="1">
        <f>SUM(C30:F30)</f>
        <v>36.413448735217976</v>
      </c>
      <c r="P30" s="1">
        <f>SUM(G30:J30)</f>
        <v>49.456737092284349</v>
      </c>
      <c r="Q30" s="301"/>
      <c r="R30" s="301"/>
      <c r="S30" s="301"/>
      <c r="T30" s="1"/>
      <c r="U30" s="1"/>
      <c r="V30" s="1"/>
    </row>
    <row r="31" spans="2:22" ht="15" hidden="1" customHeight="1">
      <c r="B31" s="59" t="s">
        <v>8</v>
      </c>
      <c r="C31" s="59">
        <f>F14</f>
        <v>0.30307124409706704</v>
      </c>
      <c r="D31" s="59">
        <f>F15</f>
        <v>7.4420827717168683</v>
      </c>
      <c r="E31" s="59">
        <f>F16</f>
        <v>16.062775937144554</v>
      </c>
      <c r="F31" s="59">
        <f>F17</f>
        <v>28.466247223339323</v>
      </c>
      <c r="G31" s="59">
        <f>K14</f>
        <v>0.17959777427974347</v>
      </c>
      <c r="H31" s="59">
        <f>K15</f>
        <v>5.4103829501772704</v>
      </c>
      <c r="I31" s="59">
        <f>K16</f>
        <v>29.016265407071046</v>
      </c>
      <c r="J31" s="59">
        <f>K17</f>
        <v>29.543833869017785</v>
      </c>
      <c r="K31" s="59"/>
      <c r="L31" s="59">
        <f>SUM(C31:K31)</f>
        <v>116.42425717684367</v>
      </c>
      <c r="M31" s="1">
        <f>SUM(C31:F32)</f>
        <v>123.36122120839875</v>
      </c>
      <c r="N31" s="1">
        <f>SUM(G31:J32)</f>
        <v>124.46125757586218</v>
      </c>
      <c r="O31" s="1">
        <f>SUM(C31:F31)</f>
        <v>52.274177176297812</v>
      </c>
      <c r="P31" s="1">
        <f>SUM(G31:J31)</f>
        <v>64.150080000545842</v>
      </c>
      <c r="Q31" s="301"/>
      <c r="R31" s="301"/>
      <c r="S31" s="301"/>
      <c r="T31" s="1"/>
      <c r="U31" s="1"/>
      <c r="V31" s="1"/>
    </row>
    <row r="32" spans="2:22" ht="15" hidden="1" customHeight="1">
      <c r="B32" s="59" t="s">
        <v>9</v>
      </c>
      <c r="C32" s="59">
        <f>G14</f>
        <v>0.66226679265655375</v>
      </c>
      <c r="D32" s="59">
        <f>G15</f>
        <v>11.80855365889313</v>
      </c>
      <c r="E32" s="59">
        <f>G16</f>
        <v>21.888478740343729</v>
      </c>
      <c r="F32" s="59">
        <f>G17</f>
        <v>36.727744840207528</v>
      </c>
      <c r="G32" s="59">
        <f>L14</f>
        <v>0.28062152231209903</v>
      </c>
      <c r="H32" s="59">
        <f>L15</f>
        <v>7.464532493501836</v>
      </c>
      <c r="I32" s="59">
        <f>L16</f>
        <v>31.822480630192032</v>
      </c>
      <c r="J32" s="59">
        <f>L17</f>
        <v>20.743542929310365</v>
      </c>
      <c r="K32" s="92" t="s">
        <v>15</v>
      </c>
      <c r="L32" s="59">
        <f>SUM(C32:J32)</f>
        <v>131.39822160741727</v>
      </c>
      <c r="M32" s="1"/>
      <c r="N32" s="1"/>
      <c r="O32" s="1">
        <f>SUM(C32:F32)</f>
        <v>71.087044032100948</v>
      </c>
      <c r="P32" s="1">
        <f>SUM(G32:J32)</f>
        <v>60.311177575316336</v>
      </c>
      <c r="Q32" s="301"/>
      <c r="R32" s="301"/>
      <c r="S32" s="301"/>
      <c r="T32" s="1"/>
      <c r="U32" s="1"/>
      <c r="V32" s="1"/>
    </row>
    <row r="33" spans="2:22" ht="15" hidden="1" customHeight="1">
      <c r="B33" s="59" t="s">
        <v>20</v>
      </c>
      <c r="C33" s="59"/>
      <c r="D33" s="59"/>
      <c r="E33" s="59"/>
      <c r="F33" s="59"/>
      <c r="G33" s="59"/>
      <c r="H33" s="59"/>
      <c r="I33" s="59" t="s">
        <v>15</v>
      </c>
      <c r="J33" s="59">
        <f>L18</f>
        <v>398.70705890103039</v>
      </c>
      <c r="K33" s="93">
        <f>L18</f>
        <v>398.70705890103039</v>
      </c>
      <c r="L33" s="59"/>
      <c r="M33" s="1"/>
      <c r="N33" s="1"/>
      <c r="O33" s="1"/>
      <c r="P33" s="1"/>
      <c r="Q33" s="301"/>
      <c r="R33" s="301"/>
      <c r="S33" s="301"/>
      <c r="T33" s="1"/>
      <c r="U33" s="1"/>
      <c r="V33" s="1"/>
    </row>
    <row r="34" spans="2:22" ht="15.6" hidden="1" customHeight="1">
      <c r="B34" s="356" t="s">
        <v>62</v>
      </c>
      <c r="C34" s="357"/>
      <c r="D34" s="52" t="str">
        <f>I24</f>
        <v>vul hier een naam in</v>
      </c>
      <c r="E34" s="53"/>
      <c r="F34" s="53"/>
      <c r="G34" s="52" t="s">
        <v>61</v>
      </c>
      <c r="H34" s="53"/>
      <c r="I34" s="53"/>
      <c r="J34" s="53"/>
      <c r="K34" s="59"/>
      <c r="L34" s="59"/>
      <c r="M34" s="1"/>
      <c r="N34" s="1"/>
      <c r="O34" s="1"/>
      <c r="P34" s="1"/>
      <c r="Q34" s="301"/>
      <c r="R34" s="301"/>
      <c r="S34" s="301"/>
      <c r="T34" s="1"/>
      <c r="U34" s="1"/>
      <c r="V34" s="1"/>
    </row>
    <row r="35" spans="2:22" ht="15.75">
      <c r="B35" s="94"/>
      <c r="C35" s="95"/>
      <c r="D35" s="59"/>
      <c r="E35" s="59"/>
      <c r="F35" s="59"/>
      <c r="G35" s="96" t="s">
        <v>21</v>
      </c>
      <c r="H35" s="82"/>
      <c r="I35" s="97">
        <f>IF(L18&gt;0,K93/K33,"0")</f>
        <v>4.9971285492505118</v>
      </c>
      <c r="J35" s="98" t="s">
        <v>22</v>
      </c>
      <c r="K35" s="98"/>
      <c r="L35" s="332"/>
      <c r="M35" s="1"/>
      <c r="N35" s="1"/>
      <c r="O35" s="1"/>
      <c r="P35" s="1"/>
      <c r="Q35" s="301"/>
      <c r="R35" s="301"/>
      <c r="S35" s="301"/>
      <c r="T35" s="1"/>
      <c r="U35" s="1"/>
      <c r="V35" s="1"/>
    </row>
    <row r="36" spans="2:22" ht="15">
      <c r="B36" s="59"/>
      <c r="C36" s="59"/>
      <c r="D36" s="59"/>
      <c r="E36" s="95"/>
      <c r="F36" s="95"/>
      <c r="G36" s="96"/>
      <c r="H36" s="99"/>
      <c r="I36" s="100"/>
      <c r="J36" s="98"/>
      <c r="K36" s="98"/>
      <c r="L36" s="364"/>
      <c r="M36" s="1"/>
      <c r="N36" s="1"/>
      <c r="O36" s="1"/>
      <c r="P36" s="1"/>
      <c r="Q36" s="301"/>
      <c r="R36" s="301"/>
      <c r="S36" s="301"/>
      <c r="T36" s="1"/>
      <c r="U36" s="1"/>
      <c r="V36" s="1"/>
    </row>
    <row r="37" spans="2:22" ht="15.75">
      <c r="B37" s="59"/>
      <c r="C37" s="59"/>
      <c r="D37" s="59"/>
      <c r="E37" s="95"/>
      <c r="F37" s="95"/>
      <c r="G37" s="96"/>
      <c r="H37" s="82"/>
      <c r="I37" s="100"/>
      <c r="J37" s="98"/>
      <c r="K37" s="98"/>
      <c r="L37" s="364"/>
      <c r="M37" s="1"/>
      <c r="N37" s="1"/>
      <c r="O37" s="1"/>
      <c r="P37" s="1"/>
      <c r="Q37" s="301"/>
      <c r="R37" s="301"/>
      <c r="S37" s="301"/>
      <c r="T37" s="1"/>
      <c r="U37" s="1"/>
      <c r="V37" s="1"/>
    </row>
    <row r="38" spans="2:22" ht="15.75">
      <c r="B38" s="59"/>
      <c r="C38" s="59"/>
      <c r="D38" s="59"/>
      <c r="E38" s="59"/>
      <c r="F38" s="59"/>
      <c r="G38" s="96" t="s">
        <v>23</v>
      </c>
      <c r="H38" s="101"/>
      <c r="I38" s="212">
        <f>IF(L18&gt;0,K103/K33,"0 ")</f>
        <v>0.99512577509343259</v>
      </c>
      <c r="J38" s="98" t="s">
        <v>24</v>
      </c>
      <c r="K38" s="98"/>
      <c r="L38" s="364"/>
      <c r="M38" s="1"/>
      <c r="N38" s="1"/>
      <c r="O38" s="1"/>
      <c r="P38" s="1"/>
      <c r="Q38" s="301"/>
      <c r="R38" s="301"/>
      <c r="S38" s="301"/>
      <c r="T38" s="1"/>
      <c r="U38" s="1"/>
      <c r="V38" s="1"/>
    </row>
    <row r="39" spans="2:22" ht="15.75">
      <c r="B39" s="102"/>
      <c r="C39" s="59"/>
      <c r="D39" s="59"/>
      <c r="E39" s="59"/>
      <c r="F39" s="59"/>
      <c r="G39" s="101"/>
      <c r="H39" s="101"/>
      <c r="I39" s="101"/>
      <c r="J39" s="101"/>
      <c r="K39" s="101"/>
      <c r="L39" s="364"/>
      <c r="M39" s="1"/>
      <c r="N39" s="1"/>
      <c r="O39" s="1"/>
      <c r="P39" s="1"/>
      <c r="Q39" s="301"/>
      <c r="R39" s="301"/>
      <c r="S39" s="301"/>
      <c r="T39" s="1"/>
      <c r="U39" s="1"/>
      <c r="V39" s="1"/>
    </row>
    <row r="40" spans="2:22" ht="15">
      <c r="B40" s="79"/>
      <c r="C40" s="80"/>
      <c r="D40" s="80"/>
      <c r="E40" s="80"/>
      <c r="F40" s="80"/>
      <c r="G40" s="80"/>
      <c r="H40" s="80"/>
      <c r="I40" s="80"/>
      <c r="J40" s="80"/>
      <c r="K40" s="80"/>
      <c r="L40" s="81"/>
      <c r="M40" s="80"/>
      <c r="N40" s="80"/>
      <c r="O40" s="1"/>
      <c r="P40" s="1"/>
      <c r="Q40" s="301"/>
      <c r="R40" s="301"/>
      <c r="S40" s="301"/>
      <c r="T40" s="1"/>
      <c r="U40" s="1"/>
      <c r="V40" s="1"/>
    </row>
    <row r="41" spans="2:22" ht="15">
      <c r="B41" s="103" t="s">
        <v>169</v>
      </c>
      <c r="C41" s="1"/>
      <c r="D41" s="1"/>
      <c r="E41" s="1"/>
      <c r="F41" s="1"/>
      <c r="G41" s="1"/>
      <c r="H41" s="1"/>
      <c r="I41" s="1"/>
      <c r="J41" s="1"/>
      <c r="K41" s="1"/>
      <c r="L41" s="56"/>
      <c r="M41" s="1"/>
      <c r="N41" s="1"/>
      <c r="O41" s="1"/>
      <c r="P41" s="1"/>
      <c r="Q41" s="301"/>
      <c r="R41" s="301"/>
      <c r="S41" s="301"/>
      <c r="T41" s="1"/>
      <c r="U41" s="1"/>
      <c r="V41" s="1"/>
    </row>
    <row r="42" spans="2:22" ht="15.75">
      <c r="B42" s="103" t="s">
        <v>164</v>
      </c>
      <c r="C42" s="57"/>
      <c r="D42" s="57"/>
      <c r="E42" s="57"/>
      <c r="F42" s="57"/>
      <c r="G42" s="57"/>
      <c r="H42" s="57"/>
      <c r="I42" s="57"/>
      <c r="J42" s="43"/>
      <c r="L42" s="1"/>
      <c r="M42" s="1"/>
      <c r="N42" s="1"/>
      <c r="O42" s="1"/>
      <c r="P42" s="1"/>
      <c r="Q42" s="301"/>
      <c r="R42" s="301"/>
      <c r="S42" s="301"/>
      <c r="T42" s="1"/>
      <c r="U42" s="1"/>
      <c r="V42" s="1"/>
    </row>
    <row r="43" spans="2:22" ht="23.1" customHeight="1">
      <c r="N43" s="1"/>
      <c r="O43" s="1"/>
      <c r="P43" s="1"/>
      <c r="Q43" s="301"/>
      <c r="R43" s="301"/>
      <c r="S43" s="301"/>
      <c r="T43" s="1"/>
      <c r="U43" s="1"/>
      <c r="V43" s="1"/>
    </row>
    <row r="44" spans="2:22" ht="16.5">
      <c r="B44" s="358" t="s">
        <v>142</v>
      </c>
      <c r="C44" s="359"/>
      <c r="D44" s="360"/>
      <c r="E44" s="27"/>
      <c r="N44" s="1"/>
      <c r="O44" s="1"/>
      <c r="P44" s="1"/>
      <c r="Q44" s="301"/>
      <c r="R44" s="301"/>
      <c r="S44" s="301"/>
      <c r="T44" s="1"/>
      <c r="U44" s="1"/>
      <c r="V44" s="1"/>
    </row>
    <row r="45" spans="2:22" ht="15.75">
      <c r="B45" s="65"/>
      <c r="C45" s="66"/>
      <c r="D45" s="67"/>
      <c r="N45" s="1"/>
      <c r="O45" s="1"/>
      <c r="P45" s="1"/>
      <c r="Q45" s="301"/>
      <c r="R45" s="301"/>
      <c r="S45" s="301"/>
      <c r="T45" s="1"/>
      <c r="U45" s="1"/>
      <c r="V45" s="1"/>
    </row>
    <row r="46" spans="2:22" ht="15.75">
      <c r="B46" s="104" t="s">
        <v>151</v>
      </c>
      <c r="C46" s="104"/>
      <c r="D46" s="104"/>
      <c r="E46" s="104"/>
      <c r="F46" s="104"/>
      <c r="G46" s="104"/>
      <c r="H46" s="104"/>
      <c r="I46" s="104"/>
      <c r="J46" s="104"/>
      <c r="K46" s="104"/>
      <c r="L46" s="104"/>
      <c r="M46" s="104"/>
      <c r="N46" s="1"/>
      <c r="O46" s="1"/>
      <c r="P46" s="1"/>
      <c r="Q46" s="301"/>
      <c r="R46" s="301"/>
      <c r="S46" s="301"/>
      <c r="T46" s="1"/>
      <c r="U46" s="1"/>
      <c r="V46" s="1"/>
    </row>
    <row r="47" spans="2:22" ht="15.75">
      <c r="B47" s="104" t="s">
        <v>122</v>
      </c>
      <c r="C47" s="104"/>
      <c r="D47" s="104"/>
      <c r="E47" s="104"/>
      <c r="F47" s="104"/>
      <c r="G47" s="104"/>
      <c r="H47" s="104"/>
      <c r="I47" s="104"/>
      <c r="J47" s="104"/>
      <c r="K47" s="104"/>
      <c r="L47" s="104"/>
      <c r="M47" s="104"/>
      <c r="N47" s="1"/>
      <c r="O47" s="1"/>
      <c r="P47" s="1"/>
      <c r="Q47" s="301"/>
      <c r="R47" s="301"/>
      <c r="S47" s="301"/>
      <c r="T47" s="1"/>
      <c r="U47" s="1"/>
      <c r="V47" s="1"/>
    </row>
    <row r="48" spans="2:22" ht="15.75">
      <c r="B48" s="104" t="s">
        <v>184</v>
      </c>
      <c r="C48" s="104"/>
      <c r="D48" s="104"/>
      <c r="E48" s="104"/>
      <c r="F48" s="104"/>
      <c r="G48" s="104"/>
      <c r="H48" s="104"/>
      <c r="I48" s="104"/>
      <c r="J48" s="104"/>
      <c r="K48" s="104"/>
      <c r="L48" s="104"/>
      <c r="M48" s="104"/>
      <c r="N48" s="1"/>
      <c r="O48" s="1"/>
      <c r="P48" s="1"/>
      <c r="Q48" s="301"/>
      <c r="R48" s="301"/>
      <c r="S48" s="301"/>
      <c r="T48" s="1"/>
      <c r="U48" s="1"/>
      <c r="V48" s="1"/>
    </row>
    <row r="49" spans="2:26" ht="21.95" customHeight="1">
      <c r="B49" s="105" t="s">
        <v>181</v>
      </c>
      <c r="C49" s="104"/>
      <c r="D49" s="104"/>
      <c r="E49" s="104"/>
      <c r="F49" s="104"/>
      <c r="G49" s="104"/>
      <c r="H49" s="104"/>
      <c r="I49" s="104"/>
      <c r="J49" s="104"/>
      <c r="K49" s="104"/>
      <c r="L49" s="104"/>
      <c r="M49" s="104"/>
      <c r="N49" s="1"/>
      <c r="O49" s="1"/>
      <c r="P49" s="1"/>
      <c r="Q49" s="301"/>
      <c r="R49" s="301"/>
      <c r="S49" s="301"/>
      <c r="T49" s="1"/>
      <c r="U49" s="1"/>
      <c r="V49" s="1"/>
    </row>
    <row r="50" spans="2:26" ht="21.95" customHeight="1">
      <c r="B50" s="105" t="s">
        <v>183</v>
      </c>
      <c r="C50" s="104"/>
      <c r="D50" s="104"/>
      <c r="E50" s="104"/>
      <c r="F50" s="104"/>
      <c r="G50" s="104"/>
      <c r="H50" s="133">
        <v>10</v>
      </c>
      <c r="I50" s="104"/>
      <c r="J50" s="104"/>
      <c r="K50" s="104"/>
      <c r="L50" s="104"/>
      <c r="M50" s="104"/>
      <c r="N50" s="1"/>
      <c r="O50" s="1"/>
      <c r="P50" s="1"/>
      <c r="Q50" s="301"/>
      <c r="R50" s="301"/>
      <c r="S50" s="301"/>
      <c r="T50" s="1"/>
      <c r="U50" s="1"/>
      <c r="V50" s="1"/>
    </row>
    <row r="51" spans="2:26" ht="21.95" customHeight="1">
      <c r="B51" s="105" t="s">
        <v>185</v>
      </c>
      <c r="C51" s="104"/>
      <c r="D51" s="104"/>
      <c r="E51" s="104"/>
      <c r="F51" s="104"/>
      <c r="G51" s="104"/>
      <c r="H51" s="105"/>
      <c r="I51" s="104"/>
      <c r="J51" s="104"/>
      <c r="K51" s="104"/>
      <c r="L51" s="104"/>
      <c r="M51" s="104"/>
      <c r="N51" s="1"/>
      <c r="O51" s="1"/>
      <c r="P51" s="1"/>
      <c r="Q51" s="1"/>
      <c r="R51" s="1"/>
      <c r="S51" s="1"/>
      <c r="T51" s="1"/>
      <c r="U51" s="1"/>
      <c r="V51" s="1"/>
    </row>
    <row r="52" spans="2:26" ht="15.75">
      <c r="B52" s="104" t="s">
        <v>141</v>
      </c>
      <c r="C52" s="104"/>
      <c r="D52" s="104"/>
      <c r="E52" s="104"/>
      <c r="F52" s="104"/>
      <c r="G52" s="104"/>
      <c r="H52" s="134">
        <f>IF(L18&gt;0,(H50/I35)*J5,"- ")</f>
        <v>10.00574620148589</v>
      </c>
      <c r="I52" s="104"/>
      <c r="J52" s="104"/>
      <c r="K52" s="104"/>
      <c r="L52" s="104"/>
      <c r="M52" s="104"/>
      <c r="N52" s="1"/>
      <c r="O52" s="1"/>
      <c r="P52" s="1"/>
      <c r="Q52" s="1"/>
      <c r="R52" s="1"/>
      <c r="S52" s="1"/>
      <c r="T52" s="1"/>
      <c r="U52" s="1"/>
      <c r="V52" s="1"/>
    </row>
    <row r="53" spans="2:26" ht="21.95" customHeight="1">
      <c r="B53" s="348" t="s">
        <v>182</v>
      </c>
      <c r="C53" s="348"/>
      <c r="D53" s="348"/>
      <c r="E53" s="348"/>
      <c r="F53" s="348"/>
      <c r="G53" s="348"/>
      <c r="H53" s="348"/>
      <c r="I53" s="348"/>
      <c r="J53" s="348"/>
      <c r="K53" s="348"/>
      <c r="L53" s="348"/>
      <c r="M53" s="348"/>
      <c r="N53" s="1"/>
      <c r="O53" s="1"/>
      <c r="P53" s="1"/>
      <c r="Q53" s="1">
        <f>Q19</f>
        <v>0</v>
      </c>
      <c r="R53" s="1"/>
      <c r="S53" s="1"/>
      <c r="T53" s="1"/>
      <c r="U53" s="1"/>
      <c r="V53" s="1"/>
    </row>
    <row r="54" spans="2:26" ht="15" customHeight="1">
      <c r="B54" s="107" t="s">
        <v>25</v>
      </c>
      <c r="C54" s="107"/>
      <c r="D54" s="107"/>
      <c r="E54" s="107"/>
      <c r="F54" s="107"/>
      <c r="G54" s="107"/>
      <c r="H54" s="107"/>
      <c r="I54" s="107"/>
      <c r="J54" s="107"/>
      <c r="K54" s="107" t="s">
        <v>16</v>
      </c>
      <c r="L54" s="107"/>
      <c r="M54" s="107"/>
      <c r="N54" s="1"/>
      <c r="O54" s="1"/>
      <c r="P54" s="1"/>
      <c r="Q54" s="1"/>
      <c r="R54" s="1"/>
      <c r="S54" s="1"/>
      <c r="T54" s="1"/>
      <c r="U54" s="1"/>
      <c r="V54" s="1"/>
    </row>
    <row r="55" spans="2:26" ht="15.6" customHeight="1" thickBot="1">
      <c r="B55" s="107" t="s">
        <v>26</v>
      </c>
      <c r="C55" s="107"/>
      <c r="D55" s="107"/>
      <c r="E55" s="107"/>
      <c r="F55" s="107"/>
      <c r="G55" s="107"/>
      <c r="H55" s="107"/>
      <c r="I55" s="107"/>
      <c r="J55" s="107"/>
      <c r="K55" s="107"/>
      <c r="L55" s="107"/>
      <c r="M55" s="107"/>
      <c r="N55" s="1"/>
      <c r="O55" s="1"/>
      <c r="P55" s="1"/>
      <c r="Q55" s="1"/>
      <c r="R55" s="1"/>
      <c r="S55" s="1"/>
      <c r="T55" s="1"/>
      <c r="U55" s="1"/>
      <c r="V55" s="1"/>
    </row>
    <row r="56" spans="2:26" ht="15.6" customHeight="1" thickTop="1">
      <c r="B56" s="108"/>
      <c r="C56" s="109" t="s">
        <v>3</v>
      </c>
      <c r="D56" s="110"/>
      <c r="E56" s="110"/>
      <c r="F56" s="111"/>
      <c r="G56" s="112" t="s">
        <v>4</v>
      </c>
      <c r="H56" s="110"/>
      <c r="I56" s="110"/>
      <c r="J56" s="113"/>
      <c r="K56" s="107"/>
      <c r="L56" s="108"/>
      <c r="M56" s="109" t="s">
        <v>3</v>
      </c>
      <c r="N56" s="15"/>
      <c r="O56" s="15"/>
      <c r="P56" s="16"/>
      <c r="Q56" s="17" t="s">
        <v>4</v>
      </c>
      <c r="R56" s="15"/>
      <c r="S56" s="15"/>
      <c r="T56" s="18"/>
      <c r="U56" s="1"/>
      <c r="V56" s="1"/>
      <c r="W56" s="1"/>
      <c r="X56" s="1"/>
      <c r="Y56" s="1"/>
      <c r="Z56" s="1"/>
    </row>
    <row r="57" spans="2:26" ht="15.6" customHeight="1" thickBot="1">
      <c r="B57" s="114" t="s">
        <v>17</v>
      </c>
      <c r="C57" s="115" t="s">
        <v>10</v>
      </c>
      <c r="D57" s="116" t="s">
        <v>11</v>
      </c>
      <c r="E57" s="116" t="s">
        <v>12</v>
      </c>
      <c r="F57" s="117" t="s">
        <v>13</v>
      </c>
      <c r="G57" s="116" t="s">
        <v>10</v>
      </c>
      <c r="H57" s="116" t="s">
        <v>11</v>
      </c>
      <c r="I57" s="116" t="s">
        <v>12</v>
      </c>
      <c r="J57" s="118" t="s">
        <v>13</v>
      </c>
      <c r="K57" s="107"/>
      <c r="L57" s="114" t="s">
        <v>17</v>
      </c>
      <c r="M57" s="115" t="s">
        <v>10</v>
      </c>
      <c r="N57" s="21" t="s">
        <v>11</v>
      </c>
      <c r="O57" s="21" t="s">
        <v>12</v>
      </c>
      <c r="P57" s="22" t="s">
        <v>13</v>
      </c>
      <c r="Q57" s="21" t="s">
        <v>10</v>
      </c>
      <c r="R57" s="21" t="s">
        <v>11</v>
      </c>
      <c r="S57" s="21" t="s">
        <v>12</v>
      </c>
      <c r="T57" s="23" t="s">
        <v>13</v>
      </c>
      <c r="U57" s="1"/>
      <c r="V57" s="1"/>
      <c r="W57" s="1"/>
      <c r="X57" s="1"/>
      <c r="Y57" s="1"/>
      <c r="Z57" s="1"/>
    </row>
    <row r="58" spans="2:26" ht="15.6" customHeight="1" thickTop="1">
      <c r="B58" s="119" t="s">
        <v>5</v>
      </c>
      <c r="C58" s="120">
        <f>($J$5/4.4)*IF($L$18&lt;=150,0.971907*M58,IF((AND($L$18&gt;150,$L$18&lt;500)),1.010273*M58,IF(AND($L$18&gt;500,$L$18&lt;1000),0.97733*M58,IF(AND($L$18&gt;1000,$L$18&lt;3000),0.987642*M58,0.993404*M58))))</f>
        <v>3.2199830385124657</v>
      </c>
      <c r="D58" s="120">
        <f t="shared" ref="D58:D62" si="0">($J$5/4.4)*IF($L$18&lt;=150,0.971907*N58,IF((AND($L$18&gt;150,$L$18&lt;500)),1.010273*N58,IF(AND($L$18&gt;500,$L$18&lt;1000),0.97733*N58,IF(AND($L$18&gt;1000,$L$18&lt;3000),0.987642*N58,0.993404*N58))))</f>
        <v>3.1352466427621382</v>
      </c>
      <c r="E58" s="120">
        <f t="shared" ref="E58:E62" si="1">($J$5/4.4)*IF($L$18&lt;=150,0.971907*O58,IF((AND($L$18&gt;150,$L$18&lt;500)),1.010273*O58,IF(AND($L$18&gt;500,$L$18&lt;1000),0.97733*O58,IF(AND($L$18&gt;1000,$L$18&lt;3000),0.987642*O58,0.993404*O58))))</f>
        <v>2.2878826852588579</v>
      </c>
      <c r="F58" s="120">
        <f t="shared" ref="F58:F62" si="2">($J$5/4.4)*IF($L$18&lt;=150,0.971907*P58,IF((AND($L$18&gt;150,$L$18&lt;500)),1.010273*P58,IF(AND($L$18&gt;500,$L$18&lt;1000),0.97733*P58,IF(AND($L$18&gt;1000,$L$18&lt;3000),0.987642*P58,0.993404*P58))))</f>
        <v>2.7963010597608262</v>
      </c>
      <c r="G58" s="120">
        <f t="shared" ref="G58:G62" si="3">($J$5/4.4)*IF($L$18&lt;=150,0.971907*Q58,IF((AND($L$18&gt;150,$L$18&lt;500)),1.010273*Q58,IF(AND($L$18&gt;500,$L$18&lt;1000),0.97733*Q58,IF(AND($L$18&gt;1000,$L$18&lt;3000),0.987642*Q58,0.993404*Q58))))</f>
        <v>4.4062925790170588</v>
      </c>
      <c r="H58" s="120">
        <f t="shared" ref="H58:H62" si="4">($J$5/4.4)*IF($L$18&lt;=150,0.971907*R58,IF((AND($L$18&gt;150,$L$18&lt;500)),1.010273*R58,IF(AND($L$18&gt;500,$L$18&lt;1000),0.97733*R58,IF(AND($L$18&gt;1000,$L$18&lt;3000),0.987642*R58,0.993404*R58))))</f>
        <v>3.89787420451509</v>
      </c>
      <c r="I58" s="120">
        <f t="shared" ref="I58:I62" si="5">($J$5/4.4)*IF($L$18&lt;=150,0.971907*S58,IF((AND($L$18&gt;150,$L$18&lt;500)),1.010273*S58,IF(AND($L$18&gt;500,$L$18&lt;1000),0.97733*S58,IF(AND($L$18&gt;1000,$L$18&lt;3000),0.987642*S58,0.993404*S58))))</f>
        <v>4.0673469960157469</v>
      </c>
      <c r="J58" s="120">
        <f t="shared" ref="J58:J62" si="6">($J$5/4.4)*IF($L$18&lt;=150,0.971907*T58,IF((AND($L$18&gt;150,$L$18&lt;500)),1.010273*T58,IF(AND($L$18&gt;500,$L$18&lt;1000),0.97733*T58,IF(AND($L$18&gt;1000,$L$18&lt;3000),0.987642*T58,0.993404*T58))))</f>
        <v>4.2368197875164029</v>
      </c>
      <c r="K58" s="107"/>
      <c r="L58" s="119" t="s">
        <v>5</v>
      </c>
      <c r="M58" s="121">
        <v>2.8047716546824177</v>
      </c>
      <c r="N58" s="37">
        <v>2.7309618742960389</v>
      </c>
      <c r="O58" s="37">
        <v>1.9928640704322444</v>
      </c>
      <c r="P58" s="37">
        <v>2.4357227527505212</v>
      </c>
      <c r="Q58" s="37">
        <v>3.8381085800917303</v>
      </c>
      <c r="R58" s="37">
        <v>3.3952498977734531</v>
      </c>
      <c r="S58" s="37">
        <v>3.5428694585462126</v>
      </c>
      <c r="T58" s="37">
        <v>3.6904890193189712</v>
      </c>
      <c r="U58" s="1"/>
      <c r="V58" s="1"/>
      <c r="W58" s="1"/>
      <c r="X58" s="1"/>
      <c r="Y58" s="1"/>
      <c r="Z58" s="1"/>
    </row>
    <row r="59" spans="2:26" ht="15" customHeight="1">
      <c r="B59" s="114" t="s">
        <v>6</v>
      </c>
      <c r="C59" s="120">
        <f t="shared" ref="C59:C62" si="7">($J$5/4.4)*IF($L$18&lt;=150,0.971907*M59,IF((AND($L$18&gt;150,$L$18&lt;500)),1.010273*M59,IF(AND($L$18&gt;500,$L$18&lt;1000),0.97733*M59,IF(AND($L$18&gt;1000,$L$18&lt;3000),0.987642*M59,0.993404*M59))))</f>
        <v>10.083631094289039</v>
      </c>
      <c r="D59" s="120">
        <f t="shared" si="0"/>
        <v>5.3383929322706667</v>
      </c>
      <c r="E59" s="120">
        <f t="shared" si="1"/>
        <v>3.4741922257634505</v>
      </c>
      <c r="F59" s="120">
        <f t="shared" si="2"/>
        <v>1.5252551235059051</v>
      </c>
      <c r="G59" s="120">
        <f t="shared" si="3"/>
        <v>7.626275617529525</v>
      </c>
      <c r="H59" s="120">
        <f t="shared" si="4"/>
        <v>7.117857243027558</v>
      </c>
      <c r="I59" s="120">
        <f t="shared" si="5"/>
        <v>7.2025936387778851</v>
      </c>
      <c r="J59" s="120">
        <f t="shared" si="6"/>
        <v>4.7452381620183708</v>
      </c>
      <c r="K59" s="107"/>
      <c r="L59" s="114" t="s">
        <v>6</v>
      </c>
      <c r="M59" s="121">
        <v>8.7833638659791529</v>
      </c>
      <c r="N59" s="37">
        <v>4.6500161643419036</v>
      </c>
      <c r="O59" s="37">
        <v>3.0262009958415566</v>
      </c>
      <c r="P59" s="37">
        <v>1.3285760469548298</v>
      </c>
      <c r="Q59" s="37">
        <v>6.6428802347741485</v>
      </c>
      <c r="R59" s="37">
        <v>6.2000215524558726</v>
      </c>
      <c r="S59" s="37">
        <v>6.273831332842251</v>
      </c>
      <c r="T59" s="37">
        <v>4.1333477016372475</v>
      </c>
      <c r="U59" s="1"/>
      <c r="V59" s="1"/>
      <c r="W59" s="1"/>
      <c r="X59" s="1"/>
      <c r="Y59" s="1"/>
      <c r="Z59" s="1"/>
    </row>
    <row r="60" spans="2:26" ht="15" customHeight="1">
      <c r="B60" s="114" t="s">
        <v>7</v>
      </c>
      <c r="C60" s="120">
        <f t="shared" si="7"/>
        <v>9.0667943452851016</v>
      </c>
      <c r="D60" s="120">
        <f t="shared" si="0"/>
        <v>5.0841837450196836</v>
      </c>
      <c r="E60" s="120">
        <f t="shared" si="1"/>
        <v>4.4062925790170588</v>
      </c>
      <c r="F60" s="120">
        <f t="shared" si="2"/>
        <v>2.2031462895085294</v>
      </c>
      <c r="G60" s="120">
        <f t="shared" si="3"/>
        <v>10.168367490039367</v>
      </c>
      <c r="H60" s="120">
        <f t="shared" si="4"/>
        <v>5.9315477025229644</v>
      </c>
      <c r="I60" s="120">
        <f t="shared" si="5"/>
        <v>7.7957484090301801</v>
      </c>
      <c r="J60" s="120">
        <f t="shared" si="6"/>
        <v>5.2536565365203396</v>
      </c>
      <c r="K60" s="107"/>
      <c r="L60" s="114" t="s">
        <v>7</v>
      </c>
      <c r="M60" s="121">
        <v>7.8976465013425985</v>
      </c>
      <c r="N60" s="37">
        <v>4.4285868231827656</v>
      </c>
      <c r="O60" s="37">
        <v>3.8381085800917303</v>
      </c>
      <c r="P60" s="37">
        <v>1.9190542900458651</v>
      </c>
      <c r="Q60" s="37">
        <v>8.8571736463655313</v>
      </c>
      <c r="R60" s="37">
        <v>5.1666846270465596</v>
      </c>
      <c r="S60" s="37">
        <v>6.7904997955469062</v>
      </c>
      <c r="T60" s="37">
        <v>4.5762063839555243</v>
      </c>
      <c r="U60" s="1"/>
      <c r="V60" s="1"/>
      <c r="W60" s="1"/>
      <c r="X60" s="1"/>
      <c r="Y60" s="1"/>
      <c r="Z60" s="1"/>
    </row>
    <row r="61" spans="2:26" ht="15" customHeight="1">
      <c r="B61" s="114" t="s">
        <v>8</v>
      </c>
      <c r="C61" s="120">
        <f t="shared" si="7"/>
        <v>7.8804848047805098</v>
      </c>
      <c r="D61" s="120">
        <f t="shared" si="0"/>
        <v>5.7620749110223084</v>
      </c>
      <c r="E61" s="120">
        <f t="shared" si="1"/>
        <v>5.1689201407700116</v>
      </c>
      <c r="F61" s="120">
        <f t="shared" si="2"/>
        <v>3.1352466427621382</v>
      </c>
      <c r="G61" s="120">
        <f t="shared" si="3"/>
        <v>7.626275617529525</v>
      </c>
      <c r="H61" s="120">
        <f t="shared" si="4"/>
        <v>6.3552296812746043</v>
      </c>
      <c r="I61" s="120">
        <f t="shared" si="5"/>
        <v>5.9315477025229644</v>
      </c>
      <c r="J61" s="120">
        <f t="shared" si="6"/>
        <v>4.0673469960157469</v>
      </c>
      <c r="K61" s="107"/>
      <c r="L61" s="114" t="s">
        <v>8</v>
      </c>
      <c r="M61" s="121">
        <v>6.8643095759332873</v>
      </c>
      <c r="N61" s="37">
        <v>5.019065066273801</v>
      </c>
      <c r="O61" s="37">
        <v>4.502396603569145</v>
      </c>
      <c r="P61" s="37">
        <v>2.7309618742960389</v>
      </c>
      <c r="Q61" s="37">
        <v>6.6428802347741485</v>
      </c>
      <c r="R61" s="37">
        <v>5.5357335289784571</v>
      </c>
      <c r="S61" s="37">
        <v>5.1666846270465596</v>
      </c>
      <c r="T61" s="37">
        <v>3.5428694585462126</v>
      </c>
      <c r="U61" s="1"/>
      <c r="V61" s="1"/>
      <c r="W61" s="1"/>
      <c r="X61" s="1"/>
      <c r="Y61" s="1"/>
      <c r="Z61" s="1"/>
    </row>
    <row r="62" spans="2:26" ht="15.6" customHeight="1" thickBot="1">
      <c r="B62" s="122" t="s">
        <v>9</v>
      </c>
      <c r="C62" s="120">
        <f t="shared" si="7"/>
        <v>5.8468113067726364</v>
      </c>
      <c r="D62" s="120">
        <f t="shared" si="0"/>
        <v>6.5247024727752603</v>
      </c>
      <c r="E62" s="120">
        <f t="shared" si="1"/>
        <v>5.3383929322706667</v>
      </c>
      <c r="F62" s="120">
        <f t="shared" si="2"/>
        <v>3.0505102470118102</v>
      </c>
      <c r="G62" s="120">
        <f t="shared" si="3"/>
        <v>7.626275617529525</v>
      </c>
      <c r="H62" s="120">
        <f t="shared" si="4"/>
        <v>3.389455830013123</v>
      </c>
      <c r="I62" s="120">
        <f t="shared" si="5"/>
        <v>6.778911660026246</v>
      </c>
      <c r="J62" s="120">
        <f t="shared" si="6"/>
        <v>6.3552296812746043</v>
      </c>
      <c r="K62" s="107"/>
      <c r="L62" s="122" t="s">
        <v>9</v>
      </c>
      <c r="M62" s="121">
        <v>5.0928748466601803</v>
      </c>
      <c r="N62" s="37">
        <v>5.6833530897512157</v>
      </c>
      <c r="O62" s="37">
        <v>4.6500161643419036</v>
      </c>
      <c r="P62" s="37">
        <v>2.6571520939096596</v>
      </c>
      <c r="Q62" s="37">
        <v>6.6428802347741485</v>
      </c>
      <c r="R62" s="37">
        <v>2.9523912154551772</v>
      </c>
      <c r="S62" s="37">
        <v>5.9047824309103545</v>
      </c>
      <c r="T62" s="37">
        <v>5.5357335289784571</v>
      </c>
      <c r="U62" s="1"/>
      <c r="V62" s="1"/>
      <c r="W62" s="1"/>
      <c r="X62" s="1"/>
      <c r="Y62" s="1"/>
      <c r="Z62" s="1"/>
    </row>
    <row r="63" spans="2:26" ht="15.6" customHeight="1" thickTop="1">
      <c r="B63" s="107"/>
      <c r="C63" s="107"/>
      <c r="D63" s="107"/>
      <c r="E63" s="107"/>
      <c r="F63" s="107"/>
      <c r="G63" s="107"/>
      <c r="H63" s="107"/>
      <c r="I63" s="107"/>
      <c r="J63" s="107"/>
      <c r="K63" s="107"/>
      <c r="L63" s="107"/>
      <c r="M63" s="107"/>
      <c r="N63" s="1"/>
      <c r="O63" s="1"/>
      <c r="P63" s="1"/>
      <c r="Q63" s="1"/>
      <c r="R63" s="1"/>
      <c r="S63" s="1"/>
      <c r="T63" s="1"/>
      <c r="U63" s="1"/>
      <c r="V63" s="1"/>
      <c r="W63" s="1"/>
      <c r="X63" s="1"/>
      <c r="Y63" s="1"/>
      <c r="Z63" s="1"/>
    </row>
    <row r="64" spans="2:26" ht="15.6" customHeight="1" thickBot="1">
      <c r="B64" s="123" t="s">
        <v>27</v>
      </c>
      <c r="C64" s="124"/>
      <c r="D64" s="124"/>
      <c r="E64" s="124"/>
      <c r="F64" s="124"/>
      <c r="G64" s="124"/>
      <c r="H64" s="124"/>
      <c r="I64" s="107"/>
      <c r="J64" s="107"/>
      <c r="K64" s="107"/>
      <c r="L64" s="123" t="s">
        <v>27</v>
      </c>
      <c r="M64" s="124"/>
      <c r="N64" s="27"/>
      <c r="O64" s="27"/>
      <c r="P64" s="27"/>
      <c r="Q64" s="27"/>
      <c r="R64" s="27"/>
      <c r="S64" s="1"/>
      <c r="T64" s="1"/>
      <c r="U64" s="1"/>
      <c r="V64" s="1"/>
      <c r="W64" s="1"/>
      <c r="X64" s="1"/>
      <c r="Y64" s="1"/>
      <c r="Z64" s="1"/>
    </row>
    <row r="65" spans="2:26" ht="15.6" customHeight="1" thickTop="1">
      <c r="B65" s="108"/>
      <c r="C65" s="109" t="s">
        <v>3</v>
      </c>
      <c r="D65" s="110"/>
      <c r="E65" s="110"/>
      <c r="F65" s="111"/>
      <c r="G65" s="112" t="s">
        <v>4</v>
      </c>
      <c r="H65" s="110"/>
      <c r="I65" s="110"/>
      <c r="J65" s="113"/>
      <c r="K65" s="107"/>
      <c r="L65" s="108"/>
      <c r="M65" s="109" t="s">
        <v>3</v>
      </c>
      <c r="N65" s="15"/>
      <c r="O65" s="15"/>
      <c r="P65" s="16"/>
      <c r="Q65" s="17" t="s">
        <v>4</v>
      </c>
      <c r="R65" s="15"/>
      <c r="S65" s="15"/>
      <c r="T65" s="18"/>
      <c r="U65" s="1"/>
      <c r="V65" s="1"/>
      <c r="W65" s="1"/>
      <c r="X65" s="1"/>
      <c r="Y65" s="1"/>
      <c r="Z65" s="1"/>
    </row>
    <row r="66" spans="2:26" ht="15.6" customHeight="1" thickBot="1">
      <c r="B66" s="114" t="s">
        <v>17</v>
      </c>
      <c r="C66" s="115" t="s">
        <v>10</v>
      </c>
      <c r="D66" s="116" t="s">
        <v>11</v>
      </c>
      <c r="E66" s="116" t="s">
        <v>12</v>
      </c>
      <c r="F66" s="117" t="s">
        <v>13</v>
      </c>
      <c r="G66" s="116" t="s">
        <v>10</v>
      </c>
      <c r="H66" s="116" t="s">
        <v>11</v>
      </c>
      <c r="I66" s="116" t="s">
        <v>12</v>
      </c>
      <c r="J66" s="118" t="s">
        <v>13</v>
      </c>
      <c r="K66" s="107"/>
      <c r="L66" s="114" t="s">
        <v>17</v>
      </c>
      <c r="M66" s="115" t="s">
        <v>10</v>
      </c>
      <c r="N66" s="21" t="s">
        <v>11</v>
      </c>
      <c r="O66" s="21" t="s">
        <v>12</v>
      </c>
      <c r="P66" s="22" t="s">
        <v>13</v>
      </c>
      <c r="Q66" s="21" t="s">
        <v>10</v>
      </c>
      <c r="R66" s="21" t="s">
        <v>11</v>
      </c>
      <c r="S66" s="21" t="s">
        <v>12</v>
      </c>
      <c r="T66" s="23" t="s">
        <v>13</v>
      </c>
      <c r="U66" s="1"/>
      <c r="V66" s="1"/>
      <c r="W66" s="1"/>
      <c r="X66" s="1"/>
      <c r="Y66" s="1"/>
      <c r="Z66" s="1"/>
    </row>
    <row r="67" spans="2:26" ht="15.6" customHeight="1" thickTop="1">
      <c r="B67" s="119" t="s">
        <v>5</v>
      </c>
      <c r="C67" s="107">
        <f t="shared" ref="C67:J71" si="8">($J$7/1.8)*1.04*M67</f>
        <v>1.05852854016</v>
      </c>
      <c r="D67" s="107">
        <f t="shared" si="8"/>
        <v>0.88152899328000023</v>
      </c>
      <c r="E67" s="107">
        <f t="shared" si="8"/>
        <v>0.88152899328000023</v>
      </c>
      <c r="F67" s="107">
        <f t="shared" si="8"/>
        <v>0.88152899328000023</v>
      </c>
      <c r="G67" s="107">
        <f t="shared" si="8"/>
        <v>1.8338859302400001</v>
      </c>
      <c r="H67" s="107">
        <f t="shared" si="8"/>
        <v>1.4939258630400005</v>
      </c>
      <c r="I67" s="107">
        <f t="shared" si="8"/>
        <v>1.1975008406400003</v>
      </c>
      <c r="J67" s="107">
        <f t="shared" si="8"/>
        <v>1.1975008406400003</v>
      </c>
      <c r="K67" s="107"/>
      <c r="L67" s="119" t="s">
        <v>5</v>
      </c>
      <c r="M67" s="107">
        <v>1.8320686272</v>
      </c>
      <c r="N67" s="1">
        <v>1.5257232576000002</v>
      </c>
      <c r="O67" s="1">
        <v>1.5257232576000002</v>
      </c>
      <c r="P67" s="1">
        <v>1.5257232576000002</v>
      </c>
      <c r="Q67" s="1">
        <v>3.1740333407999999</v>
      </c>
      <c r="R67" s="1">
        <v>2.5856409168000005</v>
      </c>
      <c r="S67" s="1">
        <v>2.0725976088000002</v>
      </c>
      <c r="T67" s="1">
        <v>2.0725976088000002</v>
      </c>
      <c r="U67" s="1"/>
      <c r="V67" s="1"/>
      <c r="W67" s="1"/>
      <c r="X67" s="1"/>
      <c r="Y67" s="1"/>
      <c r="Z67" s="1"/>
    </row>
    <row r="68" spans="2:26" ht="15" customHeight="1">
      <c r="B68" s="114" t="s">
        <v>6</v>
      </c>
      <c r="C68" s="107">
        <f t="shared" si="8"/>
        <v>1.2024578592000004</v>
      </c>
      <c r="D68" s="107">
        <f t="shared" si="8"/>
        <v>1.0541105827200001</v>
      </c>
      <c r="E68" s="107">
        <f t="shared" si="8"/>
        <v>0.97807952736000014</v>
      </c>
      <c r="F68" s="107">
        <f t="shared" si="8"/>
        <v>0.85435328160000001</v>
      </c>
      <c r="G68" s="107">
        <f t="shared" si="8"/>
        <v>1.5637811529600003</v>
      </c>
      <c r="H68" s="107">
        <f t="shared" si="8"/>
        <v>1.4199690211200005</v>
      </c>
      <c r="I68" s="107">
        <f t="shared" si="8"/>
        <v>1.4542814332800003</v>
      </c>
      <c r="J68" s="107">
        <f t="shared" si="8"/>
        <v>1.1975008406400003</v>
      </c>
      <c r="K68" s="107"/>
      <c r="L68" s="114" t="s">
        <v>6</v>
      </c>
      <c r="M68" s="107">
        <v>2.0811770640000002</v>
      </c>
      <c r="N68" s="1">
        <v>1.8244221624000001</v>
      </c>
      <c r="O68" s="1">
        <v>1.6928299512</v>
      </c>
      <c r="P68" s="1">
        <v>1.4786883719999999</v>
      </c>
      <c r="Q68" s="1">
        <v>2.7065443032000003</v>
      </c>
      <c r="R68" s="1">
        <v>2.4576386904000005</v>
      </c>
      <c r="S68" s="1">
        <v>2.5170255576000002</v>
      </c>
      <c r="T68" s="1">
        <v>2.0725976088000002</v>
      </c>
      <c r="U68" s="1"/>
      <c r="V68" s="1"/>
      <c r="W68" s="1"/>
      <c r="X68" s="1"/>
      <c r="Y68" s="1"/>
      <c r="Z68" s="1"/>
    </row>
    <row r="69" spans="2:26" ht="15" customHeight="1">
      <c r="B69" s="114" t="s">
        <v>7</v>
      </c>
      <c r="C69" s="107">
        <f t="shared" si="8"/>
        <v>1.31738334624</v>
      </c>
      <c r="D69" s="107">
        <f t="shared" si="8"/>
        <v>1.0862901878400002</v>
      </c>
      <c r="E69" s="107">
        <f t="shared" si="8"/>
        <v>0.93497807520000009</v>
      </c>
      <c r="F69" s="107">
        <f t="shared" si="8"/>
        <v>0.84707595648000011</v>
      </c>
      <c r="G69" s="107">
        <f t="shared" si="8"/>
        <v>1.4025432844800003</v>
      </c>
      <c r="H69" s="107">
        <f t="shared" si="8"/>
        <v>1.3205591193600004</v>
      </c>
      <c r="I69" s="107">
        <f t="shared" si="8"/>
        <v>1.2818404684800002</v>
      </c>
      <c r="J69" s="107">
        <f t="shared" si="8"/>
        <v>1.1217275971200003</v>
      </c>
      <c r="K69" s="107"/>
      <c r="L69" s="114" t="s">
        <v>7</v>
      </c>
      <c r="M69" s="107">
        <v>2.2800865607999996</v>
      </c>
      <c r="N69" s="1">
        <v>1.8801176328</v>
      </c>
      <c r="O69" s="1">
        <v>1.6182312839999999</v>
      </c>
      <c r="P69" s="1">
        <v>1.4660930016</v>
      </c>
      <c r="Q69" s="1">
        <v>2.4274787616000002</v>
      </c>
      <c r="R69" s="1">
        <v>2.2855830912000004</v>
      </c>
      <c r="S69" s="1">
        <v>2.2185700416</v>
      </c>
      <c r="T69" s="1">
        <v>1.9414516104000001</v>
      </c>
      <c r="U69" s="1"/>
      <c r="V69" s="1"/>
      <c r="W69" s="1"/>
      <c r="X69" s="1"/>
      <c r="Y69" s="1"/>
      <c r="Z69" s="1"/>
    </row>
    <row r="70" spans="2:26" ht="15" customHeight="1">
      <c r="B70" s="114" t="s">
        <v>8</v>
      </c>
      <c r="C70" s="107">
        <f t="shared" si="8"/>
        <v>1.0648918051200003</v>
      </c>
      <c r="D70" s="107">
        <f t="shared" si="8"/>
        <v>0.95679833184000007</v>
      </c>
      <c r="E70" s="107">
        <f t="shared" si="8"/>
        <v>0.8164432224</v>
      </c>
      <c r="F70" s="107">
        <f t="shared" si="8"/>
        <v>0.76358007648000015</v>
      </c>
      <c r="G70" s="107">
        <f t="shared" si="8"/>
        <v>1.2155593881600002</v>
      </c>
      <c r="H70" s="107">
        <f t="shared" si="8"/>
        <v>1.2945084048000002</v>
      </c>
      <c r="I70" s="107">
        <f t="shared" si="8"/>
        <v>1.2358444924800001</v>
      </c>
      <c r="J70" s="107">
        <f t="shared" si="8"/>
        <v>0.86410325664000009</v>
      </c>
      <c r="K70" s="107"/>
      <c r="L70" s="114" t="s">
        <v>8</v>
      </c>
      <c r="M70" s="107">
        <v>1.8430819704000001</v>
      </c>
      <c r="N70" s="1">
        <v>1.6559971127999999</v>
      </c>
      <c r="O70" s="1">
        <v>1.413074808</v>
      </c>
      <c r="P70" s="1">
        <v>1.3215809016000002</v>
      </c>
      <c r="Q70" s="1">
        <v>2.1038527872000001</v>
      </c>
      <c r="R70" s="1">
        <v>2.2404953160000001</v>
      </c>
      <c r="S70" s="1">
        <v>2.1389616216</v>
      </c>
      <c r="T70" s="1">
        <v>1.4955633288000001</v>
      </c>
      <c r="U70" s="1"/>
      <c r="V70" s="1"/>
      <c r="W70" s="1"/>
      <c r="X70" s="1"/>
      <c r="Y70" s="1"/>
      <c r="Z70" s="1"/>
    </row>
    <row r="71" spans="2:26" ht="15.6" customHeight="1" thickBot="1">
      <c r="B71" s="122" t="s">
        <v>9</v>
      </c>
      <c r="C71" s="107">
        <f t="shared" si="8"/>
        <v>0.78993547776000017</v>
      </c>
      <c r="D71" s="107">
        <f t="shared" si="8"/>
        <v>0.92222810784000009</v>
      </c>
      <c r="E71" s="107">
        <f t="shared" si="8"/>
        <v>0.72637314048000012</v>
      </c>
      <c r="F71" s="107">
        <f t="shared" si="8"/>
        <v>0.66926781792000012</v>
      </c>
      <c r="G71" s="107">
        <f t="shared" si="8"/>
        <v>1.1527822051200001</v>
      </c>
      <c r="H71" s="107">
        <f t="shared" si="8"/>
        <v>1.1456220672000001</v>
      </c>
      <c r="I71" s="107">
        <f t="shared" si="8"/>
        <v>1.0268528400000001</v>
      </c>
      <c r="J71" s="107">
        <f t="shared" si="8"/>
        <v>1.0602980668800002</v>
      </c>
      <c r="K71" s="107"/>
      <c r="L71" s="122" t="s">
        <v>9</v>
      </c>
      <c r="M71" s="107">
        <v>1.3671960192000001</v>
      </c>
      <c r="N71" s="1">
        <v>1.5961640328</v>
      </c>
      <c r="O71" s="1">
        <v>1.2571842816000001</v>
      </c>
      <c r="P71" s="1">
        <v>1.1583481464000001</v>
      </c>
      <c r="Q71" s="1">
        <v>1.9951999704000001</v>
      </c>
      <c r="R71" s="1">
        <v>1.9828074240000002</v>
      </c>
      <c r="S71" s="1">
        <v>1.7772453000000001</v>
      </c>
      <c r="T71" s="1">
        <v>1.8351312695999999</v>
      </c>
      <c r="V71" s="1"/>
      <c r="W71" s="1"/>
      <c r="X71" s="1"/>
      <c r="Y71" s="1"/>
      <c r="Z71" s="1"/>
    </row>
    <row r="72" spans="2:26" ht="15.6" customHeight="1" thickTop="1">
      <c r="B72" s="107"/>
      <c r="C72" s="107"/>
      <c r="D72" s="107"/>
      <c r="E72" s="107"/>
      <c r="F72" s="107"/>
      <c r="G72" s="107"/>
      <c r="H72" s="107"/>
      <c r="I72" s="107"/>
      <c r="J72" s="107"/>
      <c r="K72" s="107"/>
      <c r="L72" s="107"/>
      <c r="M72" s="107"/>
      <c r="N72" s="1"/>
      <c r="O72" s="1"/>
      <c r="P72" s="1"/>
      <c r="Q72" s="1"/>
      <c r="R72" s="1"/>
      <c r="S72" s="1"/>
      <c r="T72" s="1"/>
      <c r="U72" s="1"/>
      <c r="V72" s="1"/>
      <c r="W72" s="1"/>
      <c r="X72" s="1"/>
      <c r="Y72" s="1"/>
      <c r="Z72" s="1"/>
    </row>
    <row r="73" spans="2:26" ht="15" customHeight="1">
      <c r="B73" s="107" t="s">
        <v>28</v>
      </c>
      <c r="C73" s="107"/>
      <c r="D73" s="107"/>
      <c r="E73" s="107"/>
      <c r="F73" s="107"/>
      <c r="G73" s="107"/>
      <c r="H73" s="107"/>
      <c r="I73" s="107"/>
      <c r="J73" s="107"/>
      <c r="K73" s="107"/>
      <c r="L73" s="107"/>
      <c r="M73" s="107"/>
      <c r="N73" s="1"/>
      <c r="O73" s="1"/>
      <c r="P73" s="1"/>
      <c r="Q73" s="1"/>
      <c r="R73" s="1"/>
      <c r="S73" s="1"/>
      <c r="T73" s="1"/>
      <c r="U73" s="1"/>
      <c r="V73" s="1"/>
      <c r="W73" s="1"/>
      <c r="X73" s="1"/>
      <c r="Y73" s="1"/>
      <c r="Z73" s="1"/>
    </row>
    <row r="74" spans="2:26" ht="15" customHeight="1">
      <c r="B74" s="107" t="s">
        <v>29</v>
      </c>
      <c r="C74" s="107"/>
      <c r="D74" s="107"/>
      <c r="E74" s="107"/>
      <c r="F74" s="107"/>
      <c r="G74" s="107"/>
      <c r="H74" s="107"/>
      <c r="I74" s="107"/>
      <c r="J74" s="107"/>
      <c r="K74" s="107"/>
      <c r="L74" s="107"/>
      <c r="M74" s="107"/>
      <c r="N74" s="1"/>
      <c r="O74" s="1"/>
      <c r="P74" s="1"/>
      <c r="Q74" s="1"/>
      <c r="R74" s="1"/>
      <c r="S74" s="1"/>
      <c r="T74" s="1"/>
      <c r="U74" s="1"/>
      <c r="V74" s="1"/>
      <c r="W74" s="1"/>
      <c r="X74" s="1"/>
      <c r="Y74" s="1"/>
      <c r="Z74" s="1"/>
    </row>
    <row r="75" spans="2:26" ht="15" customHeight="1">
      <c r="B75" s="107"/>
      <c r="C75" s="107"/>
      <c r="D75" s="107"/>
      <c r="E75" s="107"/>
      <c r="F75" s="107"/>
      <c r="G75" s="107"/>
      <c r="H75" s="107"/>
      <c r="I75" s="107"/>
      <c r="J75" s="107"/>
      <c r="K75" s="107"/>
      <c r="L75" s="107"/>
      <c r="M75" s="107"/>
      <c r="N75" s="1"/>
      <c r="O75" s="1"/>
      <c r="P75" s="1"/>
      <c r="Q75" s="1"/>
      <c r="R75" s="1"/>
      <c r="S75" s="1"/>
      <c r="T75" s="1"/>
      <c r="U75" s="1"/>
      <c r="V75" s="1"/>
      <c r="W75" s="1"/>
      <c r="X75" s="1"/>
      <c r="Y75" s="1"/>
      <c r="Z75" s="1"/>
    </row>
    <row r="76" spans="2:26" ht="15" customHeight="1">
      <c r="B76" s="107"/>
      <c r="C76" s="107" t="s">
        <v>3</v>
      </c>
      <c r="D76" s="107"/>
      <c r="E76" s="107"/>
      <c r="F76" s="107"/>
      <c r="G76" s="107" t="s">
        <v>4</v>
      </c>
      <c r="H76" s="107"/>
      <c r="I76" s="107"/>
      <c r="J76" s="107"/>
      <c r="K76" s="107"/>
      <c r="L76" s="107"/>
      <c r="M76" s="107"/>
      <c r="N76" s="1"/>
      <c r="O76" s="1"/>
      <c r="P76" s="1"/>
      <c r="Q76" s="1"/>
      <c r="R76" s="1"/>
      <c r="S76" s="1"/>
      <c r="T76" s="1"/>
      <c r="U76" s="1"/>
      <c r="V76" s="1"/>
      <c r="W76" s="1"/>
      <c r="X76" s="1"/>
      <c r="Y76" s="1"/>
      <c r="Z76" s="1"/>
    </row>
    <row r="77" spans="2:26" ht="15" customHeight="1">
      <c r="B77" s="107" t="s">
        <v>17</v>
      </c>
      <c r="C77" s="107" t="s">
        <v>10</v>
      </c>
      <c r="D77" s="107" t="s">
        <v>11</v>
      </c>
      <c r="E77" s="107" t="s">
        <v>12</v>
      </c>
      <c r="F77" s="107" t="s">
        <v>13</v>
      </c>
      <c r="G77" s="107" t="s">
        <v>10</v>
      </c>
      <c r="H77" s="107" t="s">
        <v>11</v>
      </c>
      <c r="I77" s="107" t="s">
        <v>12</v>
      </c>
      <c r="J77" s="107" t="s">
        <v>13</v>
      </c>
      <c r="K77" s="107"/>
      <c r="L77" s="107"/>
      <c r="M77" s="107"/>
      <c r="N77" s="1"/>
      <c r="O77" s="1"/>
      <c r="P77" s="1"/>
      <c r="Q77" s="1"/>
      <c r="R77" s="1"/>
      <c r="S77" s="1"/>
      <c r="T77" s="1"/>
      <c r="U77" s="1"/>
      <c r="V77" s="1"/>
      <c r="W77" s="1"/>
      <c r="X77" s="1"/>
      <c r="Y77" s="1"/>
      <c r="Z77" s="1"/>
    </row>
    <row r="78" spans="2:26" ht="15" customHeight="1">
      <c r="B78" s="107" t="s">
        <v>5</v>
      </c>
      <c r="C78" s="107">
        <v>0</v>
      </c>
      <c r="D78" s="107">
        <v>0</v>
      </c>
      <c r="E78" s="107">
        <v>0</v>
      </c>
      <c r="F78" s="107">
        <v>0</v>
      </c>
      <c r="G78" s="107">
        <v>0.63</v>
      </c>
      <c r="H78" s="107">
        <v>6.0000000000000053E-2</v>
      </c>
      <c r="I78" s="107">
        <v>6.0000000000000053E-2</v>
      </c>
      <c r="J78" s="107">
        <v>6.0000000000000053E-2</v>
      </c>
      <c r="K78" s="107"/>
      <c r="L78" s="107"/>
      <c r="M78" s="107"/>
      <c r="N78" s="1"/>
      <c r="O78" s="1"/>
      <c r="P78" s="1"/>
      <c r="Q78" s="1"/>
      <c r="R78" s="1"/>
      <c r="S78" s="1"/>
      <c r="T78" s="1"/>
      <c r="U78" s="1"/>
      <c r="V78" s="1"/>
      <c r="W78" s="1"/>
      <c r="X78" s="1"/>
      <c r="Y78" s="1"/>
      <c r="Z78" s="1"/>
    </row>
    <row r="79" spans="2:26" ht="15" customHeight="1">
      <c r="B79" s="107" t="s">
        <v>6</v>
      </c>
      <c r="C79" s="107">
        <v>0</v>
      </c>
      <c r="D79" s="107">
        <v>0</v>
      </c>
      <c r="E79" s="107">
        <v>0</v>
      </c>
      <c r="F79" s="107">
        <v>0</v>
      </c>
      <c r="G79" s="107">
        <v>3.9</v>
      </c>
      <c r="H79" s="107">
        <v>4.74</v>
      </c>
      <c r="I79" s="107">
        <v>3.43</v>
      </c>
      <c r="J79" s="107">
        <v>5.32</v>
      </c>
      <c r="K79" s="107"/>
      <c r="L79" s="107"/>
      <c r="M79" s="107"/>
      <c r="N79" s="1"/>
      <c r="O79" s="1"/>
      <c r="P79" s="1"/>
      <c r="Q79" s="1"/>
      <c r="R79" s="1"/>
      <c r="S79" s="1"/>
      <c r="T79" s="1"/>
      <c r="U79" s="1"/>
      <c r="V79" s="1"/>
      <c r="W79" s="1"/>
      <c r="X79" s="1"/>
      <c r="Y79" s="1"/>
      <c r="Z79" s="1"/>
    </row>
    <row r="80" spans="2:26" ht="15" customHeight="1">
      <c r="B80" s="107" t="s">
        <v>7</v>
      </c>
      <c r="C80" s="107">
        <v>0</v>
      </c>
      <c r="D80" s="107">
        <v>0</v>
      </c>
      <c r="E80" s="107">
        <v>0</v>
      </c>
      <c r="F80" s="107">
        <v>0</v>
      </c>
      <c r="G80" s="107">
        <v>1.17</v>
      </c>
      <c r="H80" s="107">
        <v>1.53</v>
      </c>
      <c r="I80" s="107">
        <v>2.4300000000000002</v>
      </c>
      <c r="J80" s="107">
        <v>3.28</v>
      </c>
      <c r="K80" s="107"/>
      <c r="L80" s="107"/>
      <c r="M80" s="107"/>
      <c r="N80" s="1"/>
      <c r="O80" s="1"/>
      <c r="P80" s="1"/>
      <c r="Q80" s="1"/>
      <c r="R80" s="1"/>
      <c r="S80" s="1"/>
      <c r="T80" s="1"/>
      <c r="U80" s="1"/>
      <c r="V80" s="1"/>
      <c r="W80" s="1"/>
      <c r="X80" s="1"/>
      <c r="Y80" s="1"/>
      <c r="Z80" s="1"/>
    </row>
    <row r="81" spans="2:26" ht="15" customHeight="1">
      <c r="B81" s="107" t="s">
        <v>8</v>
      </c>
      <c r="C81" s="107">
        <v>0</v>
      </c>
      <c r="D81" s="107">
        <v>0</v>
      </c>
      <c r="E81" s="107">
        <v>0</v>
      </c>
      <c r="F81" s="107">
        <v>0</v>
      </c>
      <c r="G81" s="107">
        <v>0</v>
      </c>
      <c r="H81" s="107">
        <v>3.9999999999999147E-2</v>
      </c>
      <c r="I81" s="107">
        <v>0</v>
      </c>
      <c r="J81" s="107">
        <v>0</v>
      </c>
      <c r="K81" s="107"/>
      <c r="L81" s="107"/>
      <c r="M81" s="107"/>
      <c r="N81" s="1"/>
      <c r="O81" s="1"/>
      <c r="P81" s="1"/>
      <c r="Q81" s="1"/>
      <c r="R81" s="1"/>
      <c r="S81" s="1"/>
      <c r="T81" s="1"/>
      <c r="U81" s="1"/>
      <c r="V81" s="1"/>
      <c r="W81" s="1"/>
      <c r="X81" s="1"/>
      <c r="Y81" s="1"/>
      <c r="Z81" s="1"/>
    </row>
    <row r="82" spans="2:26" ht="15" customHeight="1">
      <c r="B82" s="107" t="s">
        <v>9</v>
      </c>
      <c r="C82" s="107">
        <v>0</v>
      </c>
      <c r="D82" s="107">
        <v>0</v>
      </c>
      <c r="E82" s="107">
        <v>0</v>
      </c>
      <c r="F82" s="107">
        <v>0</v>
      </c>
      <c r="G82" s="107">
        <v>0</v>
      </c>
      <c r="H82" s="107">
        <v>0</v>
      </c>
      <c r="I82" s="107">
        <v>0</v>
      </c>
      <c r="J82" s="107">
        <v>0</v>
      </c>
      <c r="K82" s="107"/>
      <c r="L82" s="107"/>
      <c r="M82" s="107"/>
      <c r="N82" s="1"/>
      <c r="O82" s="1"/>
      <c r="P82" s="1"/>
      <c r="Q82" s="1"/>
      <c r="R82" s="1"/>
      <c r="S82" s="1"/>
      <c r="T82" s="1"/>
      <c r="U82" s="1"/>
      <c r="V82" s="1"/>
      <c r="W82" s="1"/>
      <c r="X82" s="1"/>
      <c r="Y82" s="1"/>
      <c r="Z82" s="1"/>
    </row>
    <row r="83" spans="2:26" ht="15" customHeight="1">
      <c r="B83" s="107"/>
      <c r="C83" s="107"/>
      <c r="D83" s="107"/>
      <c r="E83" s="107"/>
      <c r="F83" s="107"/>
      <c r="G83" s="107"/>
      <c r="H83" s="107"/>
      <c r="I83" s="107"/>
      <c r="J83" s="107"/>
      <c r="K83" s="107"/>
      <c r="L83" s="107"/>
      <c r="M83" s="107"/>
      <c r="N83" s="1"/>
      <c r="O83" s="1"/>
      <c r="P83" s="1"/>
      <c r="Q83" s="1"/>
      <c r="R83" s="1"/>
      <c r="S83" s="1"/>
      <c r="T83" s="1"/>
      <c r="U83" s="1"/>
      <c r="V83" s="1"/>
      <c r="W83" s="1"/>
      <c r="X83" s="1"/>
      <c r="Y83" s="1"/>
      <c r="Z83" s="1"/>
    </row>
    <row r="84" spans="2:26" ht="15" customHeight="1">
      <c r="B84" s="107" t="s">
        <v>30</v>
      </c>
      <c r="C84" s="107"/>
      <c r="D84" s="107"/>
      <c r="E84" s="107"/>
      <c r="F84" s="107"/>
      <c r="G84" s="107"/>
      <c r="H84" s="107"/>
      <c r="I84" s="107"/>
      <c r="J84" s="107"/>
      <c r="K84" s="107"/>
      <c r="L84" s="107"/>
      <c r="M84" s="107"/>
      <c r="N84" s="1"/>
      <c r="O84" s="1"/>
      <c r="P84" s="1"/>
      <c r="Q84" s="1"/>
      <c r="R84" s="1"/>
      <c r="S84" s="1"/>
      <c r="T84" s="1"/>
      <c r="U84" s="1"/>
      <c r="V84" s="1"/>
      <c r="W84" s="1"/>
      <c r="X84" s="1"/>
      <c r="Y84" s="1"/>
      <c r="Z84" s="1"/>
    </row>
    <row r="85" spans="2:26" ht="15" customHeight="1">
      <c r="B85" s="107" t="s">
        <v>16</v>
      </c>
      <c r="C85" s="107"/>
      <c r="D85" s="107"/>
      <c r="E85" s="107"/>
      <c r="F85" s="107"/>
      <c r="G85" s="107"/>
      <c r="H85" s="107"/>
      <c r="I85" s="107"/>
      <c r="J85" s="107"/>
      <c r="K85" s="107"/>
      <c r="L85" s="107"/>
      <c r="M85" s="107"/>
      <c r="N85" s="1"/>
      <c r="O85" s="1"/>
      <c r="P85" s="1"/>
      <c r="Q85" s="1"/>
      <c r="R85" s="1"/>
      <c r="S85" s="1"/>
      <c r="T85" s="1"/>
      <c r="U85" s="1"/>
      <c r="V85" s="1"/>
      <c r="W85" s="1"/>
      <c r="X85" s="1"/>
      <c r="Y85" s="1"/>
      <c r="Z85" s="1"/>
    </row>
    <row r="86" spans="2:26" ht="15" customHeight="1">
      <c r="B86" s="107"/>
      <c r="C86" s="107" t="s">
        <v>3</v>
      </c>
      <c r="D86" s="107"/>
      <c r="E86" s="107"/>
      <c r="F86" s="107"/>
      <c r="G86" s="107" t="s">
        <v>4</v>
      </c>
      <c r="H86" s="107"/>
      <c r="I86" s="107"/>
      <c r="J86" s="107"/>
      <c r="K86" s="107"/>
      <c r="L86" s="107"/>
      <c r="M86" s="107"/>
      <c r="N86" s="1"/>
      <c r="O86" s="1"/>
      <c r="P86" s="1"/>
      <c r="Q86" s="1"/>
      <c r="R86" s="1"/>
      <c r="S86" s="1"/>
      <c r="T86" s="1"/>
      <c r="U86" s="1"/>
      <c r="V86" s="1"/>
      <c r="W86" s="1"/>
      <c r="X86" s="1"/>
      <c r="Y86" s="1"/>
      <c r="Z86" s="1"/>
    </row>
    <row r="87" spans="2:26" ht="15" customHeight="1">
      <c r="B87" s="107" t="s">
        <v>17</v>
      </c>
      <c r="C87" s="107" t="s">
        <v>10</v>
      </c>
      <c r="D87" s="107" t="s">
        <v>11</v>
      </c>
      <c r="E87" s="107" t="s">
        <v>12</v>
      </c>
      <c r="F87" s="107" t="s">
        <v>13</v>
      </c>
      <c r="G87" s="107" t="s">
        <v>10</v>
      </c>
      <c r="H87" s="107" t="s">
        <v>11</v>
      </c>
      <c r="I87" s="107" t="s">
        <v>12</v>
      </c>
      <c r="J87" s="107" t="s">
        <v>13</v>
      </c>
      <c r="K87" s="107"/>
      <c r="L87" s="107"/>
      <c r="M87" s="107"/>
      <c r="N87" s="1"/>
      <c r="O87" s="1"/>
      <c r="P87" s="1"/>
      <c r="Q87" s="1"/>
      <c r="R87" s="1"/>
      <c r="S87" s="1"/>
      <c r="T87" s="1"/>
      <c r="U87" s="1"/>
      <c r="V87" s="1"/>
      <c r="W87" s="1"/>
      <c r="X87" s="1"/>
      <c r="Y87" s="1"/>
      <c r="Z87" s="1"/>
    </row>
    <row r="88" spans="2:26" ht="15" customHeight="1">
      <c r="B88" s="107" t="s">
        <v>5</v>
      </c>
      <c r="C88" s="107">
        <f t="shared" ref="C88:J92" si="9">C28*C58</f>
        <v>0.54215792525190398</v>
      </c>
      <c r="D88" s="107">
        <f t="shared" si="9"/>
        <v>4.8214009177226336</v>
      </c>
      <c r="E88" s="107">
        <f t="shared" si="9"/>
        <v>3.6980877427708827</v>
      </c>
      <c r="F88" s="107">
        <f t="shared" si="9"/>
        <v>0.37665708491184918</v>
      </c>
      <c r="G88" s="107">
        <f t="shared" si="9"/>
        <v>0.44514019125945803</v>
      </c>
      <c r="H88" s="107">
        <f t="shared" si="9"/>
        <v>6.3441988797021009</v>
      </c>
      <c r="I88" s="107">
        <f t="shared" si="9"/>
        <v>11.368195653703085</v>
      </c>
      <c r="J88" s="107">
        <f t="shared" si="9"/>
        <v>0.71336569112092607</v>
      </c>
      <c r="K88" s="107"/>
      <c r="L88" s="107"/>
      <c r="M88" s="107"/>
      <c r="N88" s="1"/>
      <c r="O88" s="1"/>
      <c r="P88" s="1"/>
      <c r="Q88" s="1"/>
      <c r="R88" s="1"/>
      <c r="S88" s="1"/>
      <c r="T88" s="1"/>
      <c r="U88" s="1"/>
      <c r="V88" s="1"/>
      <c r="W88" s="1"/>
      <c r="X88" s="1"/>
      <c r="Y88" s="1"/>
      <c r="Z88" s="1"/>
    </row>
    <row r="89" spans="2:26" ht="15" customHeight="1">
      <c r="B89" s="107" t="s">
        <v>6</v>
      </c>
      <c r="C89" s="107">
        <f t="shared" si="9"/>
        <v>3.735182758709171</v>
      </c>
      <c r="D89" s="107">
        <f t="shared" si="9"/>
        <v>20.493569574521967</v>
      </c>
      <c r="E89" s="107">
        <f t="shared" si="9"/>
        <v>36.657484981067334</v>
      </c>
      <c r="F89" s="107">
        <f t="shared" si="9"/>
        <v>12.155751376700584</v>
      </c>
      <c r="G89" s="107">
        <f t="shared" si="9"/>
        <v>8.5603882934511141E-2</v>
      </c>
      <c r="H89" s="107">
        <f t="shared" si="9"/>
        <v>18.935578905113868</v>
      </c>
      <c r="I89" s="107">
        <f t="shared" si="9"/>
        <v>143.50539819715965</v>
      </c>
      <c r="J89" s="107">
        <f t="shared" si="9"/>
        <v>54.756048141932638</v>
      </c>
      <c r="K89" s="107"/>
      <c r="L89" s="107"/>
      <c r="M89" s="107"/>
      <c r="N89" s="1"/>
      <c r="O89" s="1"/>
      <c r="P89" s="1"/>
      <c r="Q89" s="1"/>
      <c r="R89" s="1"/>
      <c r="S89" s="1"/>
      <c r="T89" s="1"/>
      <c r="U89" s="1"/>
      <c r="V89" s="1"/>
      <c r="W89" s="1"/>
      <c r="X89" s="1"/>
      <c r="Y89" s="1"/>
      <c r="Z89" s="1"/>
    </row>
    <row r="90" spans="2:26" ht="15" customHeight="1">
      <c r="B90" s="107" t="s">
        <v>7</v>
      </c>
      <c r="C90" s="107">
        <f t="shared" si="9"/>
        <v>3.0532051579975645</v>
      </c>
      <c r="D90" s="107">
        <f t="shared" si="9"/>
        <v>25.395818603904974</v>
      </c>
      <c r="E90" s="107">
        <f t="shared" si="9"/>
        <v>51.141661973586615</v>
      </c>
      <c r="F90" s="107">
        <f t="shared" si="9"/>
        <v>42.906568435286651</v>
      </c>
      <c r="G90" s="107">
        <f t="shared" si="9"/>
        <v>1.1413851057934821</v>
      </c>
      <c r="H90" s="107">
        <f t="shared" si="9"/>
        <v>16.312295470298515</v>
      </c>
      <c r="I90" s="107">
        <f t="shared" si="9"/>
        <v>179.82522341776308</v>
      </c>
      <c r="J90" s="107">
        <f t="shared" si="9"/>
        <v>123.60439772339549</v>
      </c>
      <c r="K90" s="107"/>
      <c r="L90" s="125" t="s">
        <v>34</v>
      </c>
      <c r="M90" s="125" t="s">
        <v>34</v>
      </c>
      <c r="N90" s="28" t="s">
        <v>35</v>
      </c>
      <c r="O90" s="28" t="s">
        <v>35</v>
      </c>
      <c r="P90" s="1"/>
      <c r="Q90" s="1"/>
      <c r="R90" s="1"/>
      <c r="S90" s="1"/>
      <c r="T90" s="1"/>
      <c r="U90" s="1"/>
      <c r="V90" s="1"/>
      <c r="W90" s="1"/>
      <c r="X90" s="1"/>
      <c r="Y90" s="1"/>
      <c r="Z90" s="1"/>
    </row>
    <row r="91" spans="2:26" ht="15" customHeight="1">
      <c r="B91" s="107" t="s">
        <v>8</v>
      </c>
      <c r="C91" s="107">
        <f t="shared" si="9"/>
        <v>2.3883483338728615</v>
      </c>
      <c r="D91" s="107">
        <f t="shared" si="9"/>
        <v>42.881838424661126</v>
      </c>
      <c r="E91" s="107">
        <f t="shared" si="9"/>
        <v>83.027206058182387</v>
      </c>
      <c r="F91" s="107">
        <f t="shared" si="9"/>
        <v>89.248706039011651</v>
      </c>
      <c r="G91" s="107">
        <f t="shared" si="9"/>
        <v>1.3696621269521789</v>
      </c>
      <c r="H91" s="107">
        <f t="shared" si="9"/>
        <v>34.384226312028645</v>
      </c>
      <c r="I91" s="107">
        <f t="shared" si="9"/>
        <v>172.11136241110884</v>
      </c>
      <c r="J91" s="107">
        <f t="shared" si="9"/>
        <v>120.16502393793778</v>
      </c>
      <c r="K91" s="107"/>
      <c r="L91" s="126" t="s">
        <v>18</v>
      </c>
      <c r="M91" s="126" t="s">
        <v>19</v>
      </c>
      <c r="N91" s="1" t="s">
        <v>18</v>
      </c>
      <c r="O91" s="1" t="s">
        <v>19</v>
      </c>
      <c r="P91" s="1"/>
      <c r="Q91" s="1"/>
      <c r="R91" s="1"/>
      <c r="S91" s="1"/>
      <c r="T91" s="1"/>
      <c r="U91" s="1"/>
      <c r="V91" s="1"/>
      <c r="W91" s="1"/>
      <c r="X91" s="1"/>
      <c r="Y91" s="1"/>
      <c r="Z91" s="1"/>
    </row>
    <row r="92" spans="2:26" ht="15" customHeight="1">
      <c r="B92" s="107" t="s">
        <v>9</v>
      </c>
      <c r="C92" s="107">
        <f t="shared" si="9"/>
        <v>3.8721489714043877</v>
      </c>
      <c r="D92" s="107">
        <f t="shared" si="9"/>
        <v>77.047299258079349</v>
      </c>
      <c r="E92" s="107">
        <f t="shared" si="9"/>
        <v>116.8493002056077</v>
      </c>
      <c r="F92" s="107">
        <f t="shared" si="9"/>
        <v>112.03836198468821</v>
      </c>
      <c r="G92" s="107">
        <f t="shared" si="9"/>
        <v>2.1400970733627784</v>
      </c>
      <c r="H92" s="107">
        <f t="shared" si="9"/>
        <v>25.300703178422193</v>
      </c>
      <c r="I92" s="107">
        <f t="shared" si="9"/>
        <v>215.72178499496812</v>
      </c>
      <c r="J92" s="107">
        <f t="shared" si="9"/>
        <v>131.82997971914719</v>
      </c>
      <c r="K92" s="107"/>
      <c r="L92" s="125">
        <f>SUM(C28:F32)</f>
        <v>185.96227040578182</v>
      </c>
      <c r="M92" s="125">
        <f>SUM(G28:J32)</f>
        <v>212.74478849524854</v>
      </c>
      <c r="N92" s="29">
        <f>M31</f>
        <v>123.36122120839875</v>
      </c>
      <c r="O92" s="29">
        <f>N31</f>
        <v>124.46125757586218</v>
      </c>
      <c r="P92" s="1"/>
      <c r="Q92" s="1"/>
      <c r="R92" s="1"/>
      <c r="S92" s="1"/>
      <c r="T92" s="1"/>
      <c r="U92" s="1"/>
      <c r="V92" s="1"/>
      <c r="W92" s="1"/>
      <c r="X92" s="1"/>
      <c r="Y92" s="1"/>
      <c r="Z92" s="1"/>
    </row>
    <row r="93" spans="2:26" ht="15" customHeight="1">
      <c r="B93" s="107"/>
      <c r="C93" s="107"/>
      <c r="D93" s="107"/>
      <c r="E93" s="107"/>
      <c r="F93" s="107"/>
      <c r="G93" s="107"/>
      <c r="H93" s="107"/>
      <c r="I93" s="107"/>
      <c r="J93" s="107"/>
      <c r="K93" s="107">
        <f>IF($J$5&gt;4.2,SUM(C88:J92),1*SUM(C88:J92))</f>
        <v>1992.3904268220444</v>
      </c>
      <c r="L93" s="127">
        <f>SUM(C88:F92)</f>
        <v>732.33075580793991</v>
      </c>
      <c r="M93" s="127">
        <f>SUM(G88:J92)</f>
        <v>1260.0596710141044</v>
      </c>
      <c r="N93" s="29">
        <f>SUM(C91:F92)</f>
        <v>527.35320927550765</v>
      </c>
      <c r="O93" s="29">
        <f>SUM(G91:J92)</f>
        <v>703.02283975392777</v>
      </c>
      <c r="P93" s="1"/>
      <c r="Q93" s="1"/>
      <c r="R93" s="1"/>
      <c r="S93" s="1"/>
      <c r="T93" s="1"/>
      <c r="U93" s="1"/>
      <c r="V93" s="1"/>
      <c r="W93" s="1"/>
      <c r="X93" s="1"/>
      <c r="Y93" s="1"/>
      <c r="Z93" s="1"/>
    </row>
    <row r="94" spans="2:26" ht="15.6" customHeight="1">
      <c r="B94" s="107" t="s">
        <v>31</v>
      </c>
      <c r="C94" s="107"/>
      <c r="D94" s="107"/>
      <c r="E94" s="107"/>
      <c r="F94" s="107"/>
      <c r="G94" s="107"/>
      <c r="H94" s="107"/>
      <c r="I94" s="107"/>
      <c r="J94" s="107"/>
      <c r="K94" s="107"/>
      <c r="L94" s="128">
        <f>IF(L18&gt;0,L93/L92,"X")</f>
        <v>3.9380609529553836</v>
      </c>
      <c r="M94" s="128">
        <f>IF(M92&gt;0,M93/M92,"X")</f>
        <v>5.9228697441970324</v>
      </c>
      <c r="N94" s="30">
        <f>IF(N92&gt;0,N93/N92,"X")</f>
        <v>4.2748702072641613</v>
      </c>
      <c r="O94" s="30">
        <f>IF(O92&gt;0,O93/O92,"X")</f>
        <v>5.6485275293431627</v>
      </c>
      <c r="P94" s="1"/>
      <c r="Q94" s="1"/>
      <c r="R94" s="1"/>
      <c r="S94" s="1"/>
      <c r="T94" s="1"/>
      <c r="U94" s="1"/>
      <c r="V94" s="1"/>
      <c r="W94" s="1"/>
      <c r="X94" s="1"/>
      <c r="Y94" s="1"/>
      <c r="Z94" s="1"/>
    </row>
    <row r="95" spans="2:26" ht="15" customHeight="1">
      <c r="B95" s="107" t="s">
        <v>16</v>
      </c>
      <c r="C95" s="107"/>
      <c r="D95" s="107"/>
      <c r="E95" s="107"/>
      <c r="F95" s="107"/>
      <c r="G95" s="107"/>
      <c r="H95" s="107"/>
      <c r="I95" s="107"/>
      <c r="J95" s="107"/>
      <c r="K95" s="107"/>
      <c r="L95" s="107"/>
      <c r="M95" s="107"/>
      <c r="N95" s="1"/>
      <c r="O95" s="1"/>
      <c r="P95" s="1"/>
      <c r="Q95" s="1"/>
      <c r="R95" s="1"/>
      <c r="S95" s="1"/>
      <c r="T95" s="1"/>
      <c r="U95" s="1"/>
      <c r="V95" s="1"/>
      <c r="W95" s="1"/>
      <c r="X95" s="1"/>
      <c r="Y95" s="1"/>
      <c r="Z95" s="1"/>
    </row>
    <row r="96" spans="2:26" ht="15" customHeight="1">
      <c r="B96" s="107"/>
      <c r="C96" s="107" t="s">
        <v>3</v>
      </c>
      <c r="D96" s="107"/>
      <c r="E96" s="107"/>
      <c r="F96" s="107"/>
      <c r="G96" s="107" t="s">
        <v>4</v>
      </c>
      <c r="H96" s="107"/>
      <c r="I96" s="107"/>
      <c r="J96" s="107"/>
      <c r="K96" s="107"/>
      <c r="L96" s="107"/>
      <c r="M96" s="107"/>
      <c r="N96" s="1"/>
      <c r="O96" s="1"/>
      <c r="P96" s="1"/>
      <c r="Q96" s="1"/>
      <c r="R96" s="1"/>
      <c r="S96" s="1"/>
      <c r="T96" s="1"/>
      <c r="U96" s="1"/>
      <c r="V96" s="1"/>
      <c r="W96" s="1"/>
      <c r="X96" s="1"/>
      <c r="Y96" s="1"/>
      <c r="Z96" s="1"/>
    </row>
    <row r="97" spans="2:26" ht="15" customHeight="1">
      <c r="B97" s="107" t="s">
        <v>17</v>
      </c>
      <c r="C97" s="107" t="s">
        <v>10</v>
      </c>
      <c r="D97" s="107" t="s">
        <v>11</v>
      </c>
      <c r="E97" s="107" t="s">
        <v>12</v>
      </c>
      <c r="F97" s="107" t="s">
        <v>13</v>
      </c>
      <c r="G97" s="107" t="s">
        <v>10</v>
      </c>
      <c r="H97" s="107" t="s">
        <v>11</v>
      </c>
      <c r="I97" s="107" t="s">
        <v>12</v>
      </c>
      <c r="J97" s="107" t="s">
        <v>13</v>
      </c>
      <c r="K97" s="107"/>
      <c r="L97" s="107" t="s">
        <v>40</v>
      </c>
      <c r="M97" s="126" t="s">
        <v>38</v>
      </c>
      <c r="N97" s="8" t="s">
        <v>39</v>
      </c>
      <c r="O97" s="8" t="s">
        <v>36</v>
      </c>
      <c r="P97" s="8" t="s">
        <v>37</v>
      </c>
      <c r="Q97" s="1"/>
      <c r="R97" s="1"/>
      <c r="S97" s="1"/>
      <c r="T97" s="1"/>
      <c r="U97" s="1"/>
      <c r="V97" s="1"/>
      <c r="W97" s="1"/>
      <c r="X97" s="1"/>
      <c r="Y97" s="1"/>
      <c r="Z97" s="1"/>
    </row>
    <row r="98" spans="2:26" ht="15" customHeight="1">
      <c r="B98" s="107" t="s">
        <v>5</v>
      </c>
      <c r="C98" s="107">
        <f t="shared" ref="C98:J102" si="10">C67*C28</f>
        <v>0.17822753421030188</v>
      </c>
      <c r="D98" s="107">
        <f t="shared" si="10"/>
        <v>1.355620524149542</v>
      </c>
      <c r="E98" s="107">
        <f t="shared" si="10"/>
        <v>1.4248858064053587</v>
      </c>
      <c r="F98" s="107">
        <f t="shared" si="10"/>
        <v>0.11874048386711321</v>
      </c>
      <c r="G98" s="107">
        <f t="shared" si="10"/>
        <v>0.185266030136648</v>
      </c>
      <c r="H98" s="107">
        <f t="shared" si="10"/>
        <v>2.4315209494646672</v>
      </c>
      <c r="I98" s="107">
        <f t="shared" si="10"/>
        <v>3.3470033083493367</v>
      </c>
      <c r="J98" s="107">
        <f t="shared" si="10"/>
        <v>0.20162670532224911</v>
      </c>
      <c r="K98" s="107"/>
      <c r="L98" s="107">
        <f>SUM(C98:J98)</f>
        <v>9.2428913419052172</v>
      </c>
      <c r="M98" s="107">
        <f>SUM(C98:F102)</f>
        <v>152.10409357152852</v>
      </c>
      <c r="N98" s="1">
        <f>SUM(G98:J102)</f>
        <v>244.65957745258223</v>
      </c>
      <c r="O98" s="1">
        <f>SUM(C98:F98)</f>
        <v>3.0774743486323159</v>
      </c>
      <c r="P98" s="1">
        <f>SUM(G98:J98)</f>
        <v>6.1654169932728999</v>
      </c>
      <c r="Q98" s="1"/>
      <c r="R98" s="1"/>
      <c r="S98" s="1"/>
      <c r="T98" s="1"/>
      <c r="U98" s="1"/>
      <c r="V98" s="1"/>
      <c r="W98" s="1"/>
      <c r="X98" s="1"/>
      <c r="Y98" s="1"/>
      <c r="Z98" s="1"/>
    </row>
    <row r="99" spans="2:26" ht="15" customHeight="1">
      <c r="B99" s="107" t="s">
        <v>6</v>
      </c>
      <c r="C99" s="107">
        <f t="shared" si="10"/>
        <v>0.44541493255360448</v>
      </c>
      <c r="D99" s="107">
        <f t="shared" si="10"/>
        <v>4.0466276724639059</v>
      </c>
      <c r="E99" s="107">
        <f t="shared" si="10"/>
        <v>10.320078238218317</v>
      </c>
      <c r="F99" s="107">
        <f t="shared" si="10"/>
        <v>6.8088976846879969</v>
      </c>
      <c r="G99" s="107">
        <f t="shared" si="10"/>
        <v>1.7553225908264188E-2</v>
      </c>
      <c r="H99" s="107">
        <f t="shared" si="10"/>
        <v>3.7775322718889441</v>
      </c>
      <c r="I99" s="107">
        <f t="shared" si="10"/>
        <v>28.975289547085104</v>
      </c>
      <c r="J99" s="107">
        <f t="shared" si="10"/>
        <v>13.818150204751474</v>
      </c>
      <c r="K99" s="107"/>
      <c r="L99" s="107">
        <f>SUM(C99:J99)</f>
        <v>68.209543777557613</v>
      </c>
      <c r="M99" s="107"/>
      <c r="N99" s="1"/>
      <c r="O99" s="1">
        <f>SUM(C99:F99)</f>
        <v>21.621018527923823</v>
      </c>
      <c r="P99" s="1">
        <f>SUM(G99:J99)</f>
        <v>46.58852524963379</v>
      </c>
      <c r="Q99" s="1"/>
      <c r="R99" s="1"/>
      <c r="S99" s="1"/>
      <c r="T99" s="1"/>
      <c r="U99" s="1"/>
      <c r="V99" s="1"/>
      <c r="W99" s="1"/>
      <c r="X99" s="1"/>
      <c r="Y99" s="1"/>
      <c r="Z99" s="1"/>
    </row>
    <row r="100" spans="2:26" ht="15" customHeight="1">
      <c r="B100" s="107" t="s">
        <v>7</v>
      </c>
      <c r="C100" s="107">
        <f t="shared" si="10"/>
        <v>0.44362334410857113</v>
      </c>
      <c r="D100" s="107">
        <f t="shared" si="10"/>
        <v>5.4260880300815524</v>
      </c>
      <c r="E100" s="107">
        <f t="shared" si="10"/>
        <v>10.851828791918253</v>
      </c>
      <c r="F100" s="107">
        <f t="shared" si="10"/>
        <v>16.496917462844817</v>
      </c>
      <c r="G100" s="107">
        <f t="shared" si="10"/>
        <v>0.15743353263975565</v>
      </c>
      <c r="H100" s="107">
        <f t="shared" si="10"/>
        <v>3.631657641703697</v>
      </c>
      <c r="I100" s="107">
        <f t="shared" si="10"/>
        <v>29.568328342066405</v>
      </c>
      <c r="J100" s="107">
        <f t="shared" si="10"/>
        <v>26.3912311526101</v>
      </c>
      <c r="K100" s="107"/>
      <c r="L100" s="107">
        <f>SUM(C100:J100)</f>
        <v>92.967108297973155</v>
      </c>
      <c r="M100" s="107"/>
      <c r="N100" s="1"/>
      <c r="O100" s="1">
        <f>SUM(C100:F100)</f>
        <v>33.218457628953189</v>
      </c>
      <c r="P100" s="1">
        <f>SUM(G100:J100)</f>
        <v>59.748650669019952</v>
      </c>
      <c r="Q100" s="1"/>
      <c r="R100" s="1"/>
      <c r="S100" s="1"/>
      <c r="T100" s="1"/>
      <c r="U100" s="1"/>
      <c r="V100" s="1"/>
      <c r="W100" s="1"/>
      <c r="X100" s="1"/>
      <c r="Y100" s="1"/>
      <c r="Z100" s="1"/>
    </row>
    <row r="101" spans="2:26" ht="15" customHeight="1">
      <c r="B101" s="107" t="s">
        <v>8</v>
      </c>
      <c r="C101" s="107">
        <f t="shared" si="10"/>
        <v>0.32273808420648992</v>
      </c>
      <c r="D101" s="107">
        <f t="shared" si="10"/>
        <v>7.1205723813939032</v>
      </c>
      <c r="E101" s="107">
        <f t="shared" si="10"/>
        <v>13.114344546811481</v>
      </c>
      <c r="F101" s="107">
        <f t="shared" si="10"/>
        <v>21.736259231896032</v>
      </c>
      <c r="G101" s="107">
        <f t="shared" si="10"/>
        <v>0.21831176061838278</v>
      </c>
      <c r="H101" s="107">
        <f t="shared" si="10"/>
        <v>7.0037862021910975</v>
      </c>
      <c r="I101" s="107">
        <f t="shared" si="10"/>
        <v>35.859591795666702</v>
      </c>
      <c r="J101" s="107">
        <f t="shared" si="10"/>
        <v>25.528923059849401</v>
      </c>
      <c r="K101" s="107"/>
      <c r="L101" s="107">
        <f>SUM(C101:J101)</f>
        <v>110.90452706263349</v>
      </c>
      <c r="M101" s="107"/>
      <c r="N101" s="1"/>
      <c r="O101" s="1">
        <f>SUM(C101:F101)</f>
        <v>42.293914244307906</v>
      </c>
      <c r="P101" s="1">
        <f>SUM(G101:J101)</f>
        <v>68.610612818325578</v>
      </c>
      <c r="Q101" s="1"/>
      <c r="R101" s="1"/>
      <c r="S101" s="1"/>
      <c r="T101" s="1"/>
      <c r="U101" s="1"/>
      <c r="V101" s="1"/>
      <c r="W101" s="1"/>
      <c r="X101" s="1"/>
      <c r="Y101" s="1"/>
      <c r="Z101" s="1"/>
    </row>
    <row r="102" spans="2:26" ht="15" customHeight="1">
      <c r="B102" s="107" t="s">
        <v>9</v>
      </c>
      <c r="C102" s="107">
        <f t="shared" si="10"/>
        <v>0.52314803526173781</v>
      </c>
      <c r="D102" s="107">
        <f t="shared" si="10"/>
        <v>10.890180097168122</v>
      </c>
      <c r="E102" s="107">
        <f t="shared" si="10"/>
        <v>15.899203042953191</v>
      </c>
      <c r="F102" s="107">
        <f t="shared" si="10"/>
        <v>24.580697646328236</v>
      </c>
      <c r="G102" s="107">
        <f t="shared" si="10"/>
        <v>0.32349549729507282</v>
      </c>
      <c r="H102" s="107">
        <f t="shared" si="10"/>
        <v>8.5515331458871451</v>
      </c>
      <c r="I102" s="107">
        <f t="shared" si="10"/>
        <v>32.677004610957681</v>
      </c>
      <c r="J102" s="107">
        <f t="shared" si="10"/>
        <v>21.994338468190076</v>
      </c>
      <c r="K102" s="107" t="s">
        <v>15</v>
      </c>
      <c r="L102" s="107">
        <f>SUM(C102:J102)</f>
        <v>115.43960054404127</v>
      </c>
      <c r="M102" s="107"/>
      <c r="N102" s="1"/>
      <c r="O102" s="1">
        <f>SUM(C102:F102)</f>
        <v>51.89322882171129</v>
      </c>
      <c r="P102" s="1">
        <f>SUM(G102:J102)</f>
        <v>63.54637172232998</v>
      </c>
      <c r="Q102" s="1"/>
      <c r="R102" s="1"/>
      <c r="S102" s="1"/>
      <c r="T102" s="1"/>
      <c r="U102" s="1"/>
      <c r="V102" s="1"/>
      <c r="W102" s="1"/>
      <c r="X102" s="1"/>
      <c r="Y102" s="1"/>
      <c r="Z102" s="1"/>
    </row>
    <row r="103" spans="2:26" ht="15.6" customHeight="1">
      <c r="B103" s="107"/>
      <c r="C103" s="107"/>
      <c r="D103" s="107"/>
      <c r="E103" s="107"/>
      <c r="F103" s="107"/>
      <c r="G103" s="107"/>
      <c r="H103" s="107"/>
      <c r="I103" s="107"/>
      <c r="J103" s="107"/>
      <c r="K103" s="107">
        <f>SUM(C98:J102)</f>
        <v>396.76367102411075</v>
      </c>
      <c r="L103" s="129">
        <f>IF(L98&gt;0,L98/L28,"X ")</f>
        <v>1.1342016096079341</v>
      </c>
      <c r="M103" s="129">
        <f>IF(M98&gt;0,M98/M28,"X ")</f>
        <v>0.81792985878064106</v>
      </c>
      <c r="N103" s="12">
        <f>IF(N98&gt;0,N98/N28,"X ")</f>
        <v>1.1500144336463805</v>
      </c>
      <c r="O103" s="12">
        <f>IF(O98&gt;0,O98/O28,"X ")</f>
        <v>0.89014910108259759</v>
      </c>
      <c r="P103" s="12">
        <f>IF(P98&gt;0,P98/P28,"X ")</f>
        <v>1.3140297737844977</v>
      </c>
      <c r="Q103" s="1"/>
      <c r="R103" s="1"/>
      <c r="S103" s="1"/>
      <c r="T103" s="1"/>
      <c r="U103" s="1"/>
      <c r="V103" s="1"/>
      <c r="W103" s="1"/>
      <c r="X103" s="1"/>
      <c r="Y103" s="1"/>
      <c r="Z103" s="1"/>
    </row>
    <row r="104" spans="2:26" ht="15.6" customHeight="1">
      <c r="B104" s="107"/>
      <c r="C104" s="107"/>
      <c r="D104" s="107"/>
      <c r="E104" s="107"/>
      <c r="F104" s="107"/>
      <c r="G104" s="107"/>
      <c r="H104" s="107"/>
      <c r="I104" s="107"/>
      <c r="J104" s="107"/>
      <c r="K104" s="107"/>
      <c r="L104" s="129">
        <f>IF(L99&gt;0,L99/L29,"X ")</f>
        <v>1.1994965182997557</v>
      </c>
      <c r="M104" s="107"/>
      <c r="N104" s="1"/>
      <c r="O104" s="12">
        <f t="shared" ref="O104:P107" si="11">IF(O99&gt;0,O99/O29,"X ")</f>
        <v>0.95119630335715577</v>
      </c>
      <c r="P104" s="12">
        <f t="shared" si="11"/>
        <v>1.3648394762934299</v>
      </c>
      <c r="Q104" s="1"/>
      <c r="R104" s="1"/>
      <c r="S104" s="1"/>
      <c r="T104" s="1"/>
      <c r="U104" s="1"/>
      <c r="V104" s="1"/>
      <c r="W104" s="1"/>
      <c r="X104" s="1"/>
      <c r="Y104" s="1"/>
      <c r="Z104" s="1"/>
    </row>
    <row r="105" spans="2:26" ht="15.6" customHeight="1">
      <c r="B105" s="107" t="s">
        <v>32</v>
      </c>
      <c r="C105" s="107"/>
      <c r="D105" s="107"/>
      <c r="E105" s="107"/>
      <c r="F105" s="107"/>
      <c r="G105" s="107"/>
      <c r="H105" s="107"/>
      <c r="I105" s="107"/>
      <c r="J105" s="107"/>
      <c r="K105" s="107"/>
      <c r="L105" s="129">
        <f>IF(L100&gt;0,L100/L30,"X ")</f>
        <v>1.0826471073991533</v>
      </c>
      <c r="M105" s="107"/>
      <c r="N105" s="1"/>
      <c r="O105" s="12">
        <f t="shared" si="11"/>
        <v>0.9122579371842171</v>
      </c>
      <c r="P105" s="12">
        <f t="shared" si="11"/>
        <v>1.2080993244162326</v>
      </c>
      <c r="Q105" s="1"/>
      <c r="R105" s="1"/>
      <c r="S105" s="1"/>
      <c r="T105" s="1"/>
      <c r="U105" s="1"/>
      <c r="V105" s="1"/>
      <c r="W105" s="1"/>
      <c r="X105" s="1"/>
      <c r="Y105" s="1"/>
      <c r="Z105" s="1"/>
    </row>
    <row r="106" spans="2:26" ht="15.6" customHeight="1">
      <c r="B106" s="107"/>
      <c r="C106" s="107"/>
      <c r="D106" s="107"/>
      <c r="E106" s="107"/>
      <c r="F106" s="107"/>
      <c r="G106" s="107"/>
      <c r="H106" s="107"/>
      <c r="I106" s="107"/>
      <c r="J106" s="107"/>
      <c r="K106" s="107"/>
      <c r="L106" s="129">
        <f>IF(L101&gt;0,L101/L31,"X ")</f>
        <v>0.9525895183009333</v>
      </c>
      <c r="M106" s="107"/>
      <c r="N106" s="1"/>
      <c r="O106" s="12">
        <f t="shared" si="11"/>
        <v>0.809078526509736</v>
      </c>
      <c r="P106" s="12">
        <f t="shared" si="11"/>
        <v>1.069532770929386</v>
      </c>
      <c r="Q106" s="1"/>
      <c r="R106" s="1"/>
      <c r="S106" s="1"/>
      <c r="T106" s="1"/>
      <c r="U106" s="1"/>
      <c r="V106" s="1"/>
      <c r="W106" s="1"/>
      <c r="X106" s="1"/>
      <c r="Y106" s="1"/>
      <c r="Z106" s="1"/>
    </row>
    <row r="107" spans="2:26" ht="15.6" customHeight="1">
      <c r="B107" s="107"/>
      <c r="C107" s="107" t="s">
        <v>3</v>
      </c>
      <c r="D107" s="107"/>
      <c r="E107" s="107"/>
      <c r="F107" s="107"/>
      <c r="G107" s="107" t="s">
        <v>4</v>
      </c>
      <c r="H107" s="107"/>
      <c r="I107" s="107"/>
      <c r="J107" s="107"/>
      <c r="K107" s="107"/>
      <c r="L107" s="129">
        <f>IF(L102&gt;0,L102/L32,"X ")</f>
        <v>0.8785476632168121</v>
      </c>
      <c r="M107" s="107"/>
      <c r="N107" s="1"/>
      <c r="O107" s="12">
        <f t="shared" si="11"/>
        <v>0.72999559242156331</v>
      </c>
      <c r="P107" s="12">
        <f t="shared" si="11"/>
        <v>1.0536417008766501</v>
      </c>
      <c r="Q107" s="1"/>
      <c r="R107" s="1"/>
      <c r="S107" s="1"/>
      <c r="T107" s="1"/>
      <c r="U107" s="1"/>
      <c r="V107" s="1"/>
      <c r="W107" s="1"/>
      <c r="X107" s="1"/>
      <c r="Y107" s="1"/>
      <c r="Z107" s="1"/>
    </row>
    <row r="108" spans="2:26" ht="15" customHeight="1">
      <c r="B108" s="107" t="s">
        <v>17</v>
      </c>
      <c r="C108" s="107" t="s">
        <v>10</v>
      </c>
      <c r="D108" s="107" t="s">
        <v>11</v>
      </c>
      <c r="E108" s="107" t="s">
        <v>12</v>
      </c>
      <c r="F108" s="107" t="s">
        <v>13</v>
      </c>
      <c r="G108" s="107" t="s">
        <v>10</v>
      </c>
      <c r="H108" s="107" t="s">
        <v>11</v>
      </c>
      <c r="I108" s="107" t="s">
        <v>12</v>
      </c>
      <c r="J108" s="107" t="s">
        <v>13</v>
      </c>
      <c r="K108" s="107"/>
      <c r="L108" s="107"/>
      <c r="M108" s="107"/>
      <c r="N108" s="1"/>
      <c r="O108" s="1"/>
      <c r="P108" s="1"/>
      <c r="Q108" s="1"/>
      <c r="R108" s="1"/>
      <c r="S108" s="1"/>
      <c r="T108" s="1"/>
      <c r="U108" s="1"/>
      <c r="V108" s="1"/>
      <c r="W108" s="1"/>
      <c r="X108" s="1"/>
      <c r="Y108" s="1"/>
      <c r="Z108" s="1"/>
    </row>
    <row r="109" spans="2:26" ht="15" customHeight="1">
      <c r="B109" s="107" t="s">
        <v>5</v>
      </c>
      <c r="C109" s="107">
        <f t="shared" ref="C109:J113" si="12">C78*C28</f>
        <v>0</v>
      </c>
      <c r="D109" s="107">
        <f t="shared" si="12"/>
        <v>0</v>
      </c>
      <c r="E109" s="107">
        <f t="shared" si="12"/>
        <v>0</v>
      </c>
      <c r="F109" s="107">
        <f t="shared" si="12"/>
        <v>0</v>
      </c>
      <c r="G109" s="107">
        <f t="shared" si="12"/>
        <v>6.3644961260384075E-2</v>
      </c>
      <c r="H109" s="107">
        <f t="shared" si="12"/>
        <v>9.7656289764610535E-2</v>
      </c>
      <c r="I109" s="107">
        <f t="shared" si="12"/>
        <v>0.16769942173371061</v>
      </c>
      <c r="J109" s="107">
        <f t="shared" si="12"/>
        <v>1.0102374803235573E-2</v>
      </c>
      <c r="K109" s="107"/>
      <c r="L109" s="107"/>
      <c r="M109" s="107"/>
      <c r="N109" s="1"/>
      <c r="O109" s="1"/>
      <c r="P109" s="1"/>
      <c r="Q109" s="1"/>
      <c r="R109" s="1"/>
      <c r="S109" s="1"/>
      <c r="T109" s="1"/>
      <c r="U109" s="1"/>
      <c r="V109" s="1"/>
      <c r="W109" s="1"/>
      <c r="X109" s="1"/>
      <c r="Y109" s="1"/>
      <c r="Z109" s="1"/>
    </row>
    <row r="110" spans="2:26" ht="15" customHeight="1">
      <c r="B110" s="107" t="s">
        <v>6</v>
      </c>
      <c r="C110" s="107">
        <f t="shared" si="12"/>
        <v>0</v>
      </c>
      <c r="D110" s="107">
        <f t="shared" si="12"/>
        <v>0</v>
      </c>
      <c r="E110" s="107">
        <f t="shared" si="12"/>
        <v>0</v>
      </c>
      <c r="F110" s="107">
        <f t="shared" si="12"/>
        <v>0</v>
      </c>
      <c r="G110" s="107">
        <f t="shared" si="12"/>
        <v>4.3776957480687446E-2</v>
      </c>
      <c r="H110" s="107">
        <f t="shared" si="12"/>
        <v>12.609784229398633</v>
      </c>
      <c r="I110" s="107">
        <f t="shared" si="12"/>
        <v>68.339759328665494</v>
      </c>
      <c r="J110" s="107">
        <f t="shared" si="12"/>
        <v>61.388315226559094</v>
      </c>
      <c r="K110" s="107"/>
      <c r="L110" s="107"/>
      <c r="M110" s="107"/>
      <c r="N110" s="1"/>
      <c r="O110" s="1"/>
      <c r="P110" s="1"/>
      <c r="Q110" s="1"/>
      <c r="R110" s="1"/>
      <c r="S110" s="1"/>
      <c r="T110" s="1"/>
      <c r="U110" s="1"/>
      <c r="V110" s="1"/>
      <c r="W110" s="1"/>
      <c r="X110" s="1"/>
      <c r="Y110" s="1"/>
      <c r="Z110" s="1"/>
    </row>
    <row r="111" spans="2:26" ht="15" customHeight="1">
      <c r="B111" s="107" t="s">
        <v>7</v>
      </c>
      <c r="C111" s="107">
        <f t="shared" si="12"/>
        <v>0</v>
      </c>
      <c r="D111" s="107">
        <f t="shared" si="12"/>
        <v>0</v>
      </c>
      <c r="E111" s="107">
        <f t="shared" si="12"/>
        <v>0</v>
      </c>
      <c r="F111" s="107">
        <f t="shared" si="12"/>
        <v>0</v>
      </c>
      <c r="G111" s="107">
        <f t="shared" si="12"/>
        <v>0.13133087244206237</v>
      </c>
      <c r="H111" s="107">
        <f t="shared" si="12"/>
        <v>4.2076391055476137</v>
      </c>
      <c r="I111" s="107">
        <f t="shared" si="12"/>
        <v>56.053026595752556</v>
      </c>
      <c r="J111" s="107">
        <f t="shared" si="12"/>
        <v>77.169571652520148</v>
      </c>
      <c r="K111" s="107"/>
      <c r="L111" s="107"/>
      <c r="M111" s="107"/>
      <c r="N111" s="1"/>
      <c r="O111" s="1"/>
      <c r="P111" s="1"/>
      <c r="Q111" s="1"/>
      <c r="R111" s="1"/>
      <c r="S111" s="1"/>
      <c r="T111" s="1"/>
      <c r="U111" s="1"/>
      <c r="V111" s="1"/>
      <c r="W111" s="1"/>
      <c r="X111" s="1"/>
      <c r="Y111" s="1"/>
      <c r="Z111" s="1"/>
    </row>
    <row r="112" spans="2:26" ht="15" customHeight="1">
      <c r="B112" s="107" t="s">
        <v>8</v>
      </c>
      <c r="C112" s="107">
        <f t="shared" si="12"/>
        <v>0</v>
      </c>
      <c r="D112" s="107">
        <f t="shared" si="12"/>
        <v>0</v>
      </c>
      <c r="E112" s="107">
        <f t="shared" si="12"/>
        <v>0</v>
      </c>
      <c r="F112" s="107">
        <f t="shared" si="12"/>
        <v>0</v>
      </c>
      <c r="G112" s="107">
        <f t="shared" si="12"/>
        <v>0</v>
      </c>
      <c r="H112" s="107">
        <f t="shared" si="12"/>
        <v>0.21641531800708622</v>
      </c>
      <c r="I112" s="107">
        <f t="shared" si="12"/>
        <v>0</v>
      </c>
      <c r="J112" s="107">
        <f t="shared" si="12"/>
        <v>0</v>
      </c>
      <c r="K112" s="107"/>
      <c r="L112" s="107"/>
      <c r="M112" s="107"/>
      <c r="N112" s="1"/>
      <c r="O112" s="1"/>
      <c r="P112" s="1"/>
      <c r="Q112" s="1"/>
      <c r="R112" s="1"/>
      <c r="S112" s="1"/>
      <c r="T112" s="1"/>
      <c r="U112" s="1"/>
      <c r="V112" s="1"/>
      <c r="W112" s="1"/>
      <c r="X112" s="1"/>
      <c r="Y112" s="1"/>
      <c r="Z112" s="1"/>
    </row>
    <row r="113" spans="2:26" ht="15" customHeight="1">
      <c r="B113" s="107" t="s">
        <v>9</v>
      </c>
      <c r="C113" s="107">
        <f t="shared" si="12"/>
        <v>0</v>
      </c>
      <c r="D113" s="107">
        <f t="shared" si="12"/>
        <v>0</v>
      </c>
      <c r="E113" s="107">
        <f t="shared" si="12"/>
        <v>0</v>
      </c>
      <c r="F113" s="107">
        <f t="shared" si="12"/>
        <v>0</v>
      </c>
      <c r="G113" s="107">
        <f t="shared" si="12"/>
        <v>0</v>
      </c>
      <c r="H113" s="107">
        <f t="shared" si="12"/>
        <v>0</v>
      </c>
      <c r="I113" s="107">
        <f t="shared" si="12"/>
        <v>0</v>
      </c>
      <c r="J113" s="107">
        <f t="shared" si="12"/>
        <v>0</v>
      </c>
      <c r="K113" s="107" t="s">
        <v>15</v>
      </c>
      <c r="L113" s="107"/>
      <c r="M113" s="107"/>
      <c r="N113" s="1"/>
      <c r="O113" s="1"/>
      <c r="P113" s="1"/>
      <c r="Q113" s="1"/>
      <c r="R113" s="1"/>
      <c r="S113" s="1"/>
      <c r="T113" s="1"/>
      <c r="U113" s="1"/>
      <c r="V113" s="1"/>
      <c r="W113" s="1"/>
      <c r="X113" s="1"/>
      <c r="Y113" s="1"/>
      <c r="Z113" s="1"/>
    </row>
    <row r="114" spans="2:26" ht="15" customHeight="1">
      <c r="B114" s="107"/>
      <c r="C114" s="107"/>
      <c r="D114" s="107"/>
      <c r="E114" s="107"/>
      <c r="F114" s="107"/>
      <c r="G114" s="107"/>
      <c r="H114" s="107"/>
      <c r="I114" s="107"/>
      <c r="J114" s="107"/>
      <c r="K114" s="107">
        <f>SUM(C109:J113)</f>
        <v>280.49872233393535</v>
      </c>
      <c r="L114" s="107"/>
      <c r="M114" s="107"/>
      <c r="N114" s="1"/>
      <c r="O114" s="1"/>
      <c r="P114" s="1"/>
      <c r="Q114" s="1"/>
      <c r="R114" s="1"/>
      <c r="S114" s="1"/>
      <c r="T114" s="1"/>
      <c r="U114" s="1"/>
      <c r="V114" s="1"/>
      <c r="W114" s="1"/>
      <c r="X114" s="1"/>
      <c r="Y114" s="1"/>
      <c r="Z114" s="1"/>
    </row>
    <row r="115" spans="2:26" ht="15" customHeight="1">
      <c r="B115" s="107"/>
      <c r="C115" s="107"/>
      <c r="D115" s="107"/>
      <c r="E115" s="107"/>
      <c r="F115" s="107"/>
      <c r="G115" s="107"/>
      <c r="H115" s="107"/>
      <c r="I115" s="107"/>
      <c r="J115" s="107"/>
      <c r="K115" s="107"/>
      <c r="L115" s="107"/>
      <c r="M115" s="107"/>
      <c r="N115" s="1"/>
      <c r="O115" s="1"/>
      <c r="P115" s="1"/>
      <c r="Q115" s="1"/>
      <c r="R115" s="1"/>
      <c r="S115" s="1"/>
      <c r="T115" s="1"/>
      <c r="U115" s="1"/>
      <c r="V115" s="1"/>
      <c r="W115" s="1"/>
      <c r="X115" s="1"/>
      <c r="Y115" s="1"/>
      <c r="Z115" s="1"/>
    </row>
    <row r="116" spans="2:26" ht="15" customHeight="1">
      <c r="B116" s="107" t="s">
        <v>33</v>
      </c>
      <c r="C116" s="107"/>
      <c r="D116" s="107"/>
      <c r="E116" s="107">
        <v>1.1267605633802817</v>
      </c>
      <c r="F116" s="107"/>
      <c r="G116" s="107"/>
      <c r="H116" s="107"/>
      <c r="I116" s="107"/>
      <c r="J116" s="107"/>
      <c r="K116" s="107"/>
      <c r="L116" s="107"/>
      <c r="M116" s="107"/>
      <c r="N116" s="1"/>
      <c r="O116" s="1"/>
      <c r="P116" s="1"/>
      <c r="Q116" s="1"/>
      <c r="R116" s="1"/>
      <c r="S116" s="1"/>
      <c r="T116" s="1"/>
      <c r="U116" s="1"/>
      <c r="V116" s="1"/>
      <c r="W116" s="1"/>
      <c r="X116" s="1"/>
      <c r="Y116" s="1"/>
      <c r="Z116" s="1"/>
    </row>
    <row r="117" spans="2:26" ht="15" customHeight="1">
      <c r="B117" s="107"/>
      <c r="C117" s="107"/>
      <c r="D117" s="107"/>
      <c r="E117" s="107"/>
      <c r="F117" s="107"/>
      <c r="G117" s="107"/>
      <c r="H117" s="107"/>
      <c r="I117" s="107"/>
      <c r="J117" s="107"/>
      <c r="K117" s="107"/>
      <c r="L117" s="107"/>
      <c r="M117" s="107"/>
      <c r="N117" s="1"/>
      <c r="O117" s="1"/>
      <c r="P117" s="1"/>
      <c r="Q117" s="1"/>
      <c r="R117" s="1"/>
      <c r="S117" s="1"/>
      <c r="T117" s="1"/>
      <c r="U117" s="1"/>
      <c r="V117" s="1"/>
      <c r="W117" s="1"/>
      <c r="X117" s="1"/>
      <c r="Y117" s="1"/>
      <c r="Z117" s="1"/>
    </row>
    <row r="118" spans="2:26" ht="19.5" customHeight="1">
      <c r="B118" s="107"/>
      <c r="C118" s="107"/>
      <c r="D118" s="107"/>
      <c r="E118" s="107"/>
      <c r="F118" s="107"/>
      <c r="G118" s="107"/>
      <c r="H118" s="107"/>
      <c r="I118" s="107"/>
      <c r="J118" s="107"/>
      <c r="K118" s="107"/>
      <c r="L118" s="107"/>
      <c r="M118" s="107"/>
      <c r="N118" s="1"/>
      <c r="O118" s="1"/>
      <c r="P118" s="1"/>
      <c r="Q118" s="1"/>
      <c r="R118" s="1"/>
      <c r="S118" s="1"/>
      <c r="T118" s="1"/>
      <c r="U118" s="1"/>
      <c r="V118" s="1"/>
      <c r="W118" s="1"/>
      <c r="X118" s="1"/>
      <c r="Y118" s="1"/>
      <c r="Z118" s="1"/>
    </row>
    <row r="119" spans="2:26" ht="15">
      <c r="B119" s="107"/>
      <c r="C119" s="107"/>
      <c r="D119" s="107"/>
      <c r="E119" s="107"/>
      <c r="F119" s="107"/>
      <c r="G119" s="107"/>
      <c r="H119" s="107"/>
      <c r="I119" s="107"/>
      <c r="J119" s="107"/>
      <c r="K119" s="107"/>
      <c r="L119" s="107"/>
      <c r="M119" s="107"/>
      <c r="N119" s="1"/>
      <c r="O119" s="1"/>
      <c r="P119" s="1"/>
      <c r="Q119" s="1"/>
      <c r="R119" s="1"/>
      <c r="S119" s="1"/>
      <c r="T119" s="1"/>
      <c r="U119" s="1"/>
      <c r="V119" s="1"/>
      <c r="W119" s="1"/>
      <c r="X119" s="1"/>
      <c r="Y119" s="1"/>
      <c r="Z119" s="1"/>
    </row>
    <row r="120" spans="2:26" ht="26.1" customHeight="1">
      <c r="B120" s="107"/>
      <c r="C120" s="107"/>
      <c r="D120" s="107"/>
      <c r="E120" s="107"/>
      <c r="F120" s="107"/>
      <c r="G120" s="107"/>
      <c r="H120" s="107"/>
      <c r="I120" s="107"/>
      <c r="J120" s="107"/>
      <c r="K120" s="107"/>
      <c r="L120" s="107"/>
      <c r="M120" s="107"/>
      <c r="N120" s="1"/>
      <c r="O120" s="1"/>
      <c r="P120" s="1"/>
      <c r="Q120" s="1"/>
      <c r="R120" s="1"/>
      <c r="S120" s="1"/>
      <c r="T120" s="1"/>
      <c r="U120" s="1"/>
      <c r="V120" s="1"/>
      <c r="W120" s="1"/>
      <c r="X120" s="1"/>
      <c r="Y120" s="1"/>
      <c r="Z120" s="1"/>
    </row>
    <row r="121" spans="2:26" ht="15">
      <c r="B121" s="123" t="s">
        <v>25</v>
      </c>
      <c r="C121" s="107"/>
      <c r="D121" s="107"/>
      <c r="E121" s="107"/>
      <c r="F121" s="107"/>
      <c r="G121" s="107"/>
      <c r="H121" s="107"/>
      <c r="I121" s="107"/>
      <c r="J121" s="107"/>
      <c r="K121" s="107" t="s">
        <v>16</v>
      </c>
      <c r="L121" s="107"/>
      <c r="M121" s="107"/>
      <c r="N121" s="1"/>
      <c r="O121" s="1"/>
      <c r="P121" s="1"/>
      <c r="Q121" s="1"/>
      <c r="R121" s="1"/>
      <c r="S121" s="1"/>
      <c r="T121" s="1"/>
      <c r="U121" s="1"/>
      <c r="V121" s="1"/>
      <c r="W121" s="1"/>
      <c r="X121" s="1"/>
      <c r="Y121" s="1"/>
      <c r="Z121" s="1"/>
    </row>
    <row r="122" spans="2:26" ht="15.75" thickBot="1">
      <c r="B122" s="123" t="s">
        <v>26</v>
      </c>
      <c r="C122" s="107"/>
      <c r="D122" s="107"/>
      <c r="E122" s="107"/>
      <c r="F122" s="107"/>
      <c r="G122" s="107"/>
      <c r="H122" s="107"/>
      <c r="I122" s="107"/>
      <c r="J122" s="107"/>
      <c r="K122" s="107"/>
      <c r="L122" s="107"/>
      <c r="M122" s="107"/>
      <c r="N122" s="1"/>
      <c r="O122" s="1"/>
      <c r="P122" s="1"/>
      <c r="Q122" s="1"/>
      <c r="R122" s="1"/>
      <c r="S122" s="1"/>
      <c r="T122" s="1"/>
      <c r="U122" s="1"/>
      <c r="V122" s="1"/>
      <c r="W122" s="1"/>
      <c r="X122" s="1"/>
      <c r="Y122" s="1"/>
      <c r="Z122" s="1"/>
    </row>
    <row r="123" spans="2:26" ht="15.75" thickTop="1">
      <c r="B123" s="108"/>
      <c r="C123" s="109" t="s">
        <v>3</v>
      </c>
      <c r="D123" s="110"/>
      <c r="E123" s="110"/>
      <c r="F123" s="111"/>
      <c r="G123" s="112" t="s">
        <v>4</v>
      </c>
      <c r="H123" s="110"/>
      <c r="I123" s="110"/>
      <c r="J123" s="113"/>
      <c r="K123" s="107"/>
      <c r="L123" s="107"/>
      <c r="M123" s="107"/>
      <c r="N123" s="1"/>
      <c r="O123" s="1"/>
      <c r="P123" s="1"/>
      <c r="Q123" s="1"/>
      <c r="R123" s="1"/>
      <c r="S123" s="1"/>
      <c r="T123" s="1"/>
      <c r="U123" s="1"/>
      <c r="V123" s="1"/>
      <c r="W123" s="1"/>
      <c r="X123" s="1"/>
      <c r="Y123" s="1"/>
      <c r="Z123" s="1"/>
    </row>
    <row r="124" spans="2:26" ht="15.75" thickBot="1">
      <c r="B124" s="114" t="s">
        <v>17</v>
      </c>
      <c r="C124" s="115" t="s">
        <v>10</v>
      </c>
      <c r="D124" s="116" t="s">
        <v>11</v>
      </c>
      <c r="E124" s="116" t="s">
        <v>12</v>
      </c>
      <c r="F124" s="117" t="s">
        <v>13</v>
      </c>
      <c r="G124" s="116" t="s">
        <v>10</v>
      </c>
      <c r="H124" s="116" t="s">
        <v>11</v>
      </c>
      <c r="I124" s="116" t="s">
        <v>12</v>
      </c>
      <c r="J124" s="118" t="s">
        <v>13</v>
      </c>
      <c r="K124" s="107"/>
      <c r="L124" s="107"/>
      <c r="M124" s="107"/>
      <c r="N124" s="1"/>
      <c r="O124" s="1"/>
      <c r="P124" s="1"/>
      <c r="Q124" s="1"/>
      <c r="R124" s="1"/>
      <c r="S124" s="1"/>
      <c r="T124" s="1"/>
      <c r="U124" s="1"/>
      <c r="V124" s="1"/>
      <c r="W124" s="1"/>
      <c r="X124" s="1"/>
      <c r="Y124" s="1"/>
      <c r="Z124" s="1"/>
    </row>
    <row r="125" spans="2:26" ht="16.5" thickTop="1" thickBot="1">
      <c r="B125" s="119" t="s">
        <v>5</v>
      </c>
      <c r="C125" s="130">
        <f t="shared" ref="C125:J129" si="13">IF($J$5&gt;0,(IF($J$5&lt;4.2,0.924*C58,0.97*C58)),"X")</f>
        <v>3.1233835473570917</v>
      </c>
      <c r="D125" s="130">
        <f t="shared" si="13"/>
        <v>3.0411892434792738</v>
      </c>
      <c r="E125" s="130">
        <f t="shared" si="13"/>
        <v>2.2192462047010921</v>
      </c>
      <c r="F125" s="130">
        <f t="shared" si="13"/>
        <v>2.7124120279680013</v>
      </c>
      <c r="G125" s="130">
        <f t="shared" si="13"/>
        <v>4.2741038016465467</v>
      </c>
      <c r="H125" s="130">
        <f t="shared" si="13"/>
        <v>3.7809379783796371</v>
      </c>
      <c r="I125" s="130">
        <f t="shared" si="13"/>
        <v>3.9453265861352742</v>
      </c>
      <c r="J125" s="130">
        <f t="shared" si="13"/>
        <v>4.1097151938909109</v>
      </c>
      <c r="K125" s="107"/>
      <c r="L125" s="107"/>
      <c r="M125" s="107"/>
      <c r="N125" s="1"/>
      <c r="O125" s="1"/>
      <c r="P125" s="1"/>
      <c r="Q125" s="1"/>
      <c r="R125" s="1"/>
      <c r="S125" s="1"/>
      <c r="T125" s="1"/>
      <c r="U125" s="1"/>
      <c r="V125" s="1"/>
      <c r="W125" s="1"/>
      <c r="X125" s="1"/>
      <c r="Y125" s="1"/>
      <c r="Z125" s="1"/>
    </row>
    <row r="126" spans="2:26" ht="16.5" thickTop="1" thickBot="1">
      <c r="B126" s="114" t="s">
        <v>6</v>
      </c>
      <c r="C126" s="130">
        <f t="shared" si="13"/>
        <v>9.7811221614603685</v>
      </c>
      <c r="D126" s="130">
        <f t="shared" si="13"/>
        <v>5.1782411443025467</v>
      </c>
      <c r="E126" s="130">
        <f t="shared" si="13"/>
        <v>3.3699664589905471</v>
      </c>
      <c r="F126" s="130">
        <f t="shared" si="13"/>
        <v>1.4794974698007279</v>
      </c>
      <c r="G126" s="130">
        <f t="shared" si="13"/>
        <v>7.3974873490036392</v>
      </c>
      <c r="H126" s="130">
        <f t="shared" si="13"/>
        <v>6.904321525736731</v>
      </c>
      <c r="I126" s="130">
        <f t="shared" si="13"/>
        <v>6.9865158296145484</v>
      </c>
      <c r="J126" s="130">
        <f t="shared" si="13"/>
        <v>4.6028810171578192</v>
      </c>
      <c r="K126" s="107"/>
      <c r="L126" s="107"/>
      <c r="M126" s="107"/>
      <c r="N126" s="1"/>
      <c r="O126" s="1"/>
      <c r="P126" s="1"/>
      <c r="Q126" s="1"/>
      <c r="R126" s="1"/>
      <c r="S126" s="1"/>
      <c r="T126" s="1"/>
      <c r="U126" s="1"/>
      <c r="V126" s="1"/>
      <c r="W126" s="1"/>
      <c r="X126" s="1"/>
      <c r="Y126" s="1"/>
      <c r="Z126" s="1"/>
    </row>
    <row r="127" spans="2:26" ht="16.5" thickTop="1" thickBot="1">
      <c r="B127" s="114" t="s">
        <v>7</v>
      </c>
      <c r="C127" s="130">
        <f t="shared" si="13"/>
        <v>8.7947905149265484</v>
      </c>
      <c r="D127" s="130">
        <f t="shared" si="13"/>
        <v>4.9316582326690925</v>
      </c>
      <c r="E127" s="130">
        <f t="shared" si="13"/>
        <v>4.2741038016465467</v>
      </c>
      <c r="F127" s="130">
        <f t="shared" si="13"/>
        <v>2.1370519008232733</v>
      </c>
      <c r="G127" s="130">
        <f t="shared" si="13"/>
        <v>9.8633164653381851</v>
      </c>
      <c r="H127" s="130">
        <f t="shared" si="13"/>
        <v>5.7536012714472751</v>
      </c>
      <c r="I127" s="130">
        <f t="shared" si="13"/>
        <v>7.5618759567592742</v>
      </c>
      <c r="J127" s="130">
        <f t="shared" si="13"/>
        <v>5.0960468404247292</v>
      </c>
      <c r="K127" s="107"/>
      <c r="L127" s="107"/>
      <c r="M127" s="107"/>
      <c r="N127" s="1"/>
      <c r="O127" s="1"/>
      <c r="P127" s="1"/>
      <c r="Q127" s="1"/>
      <c r="R127" s="1"/>
      <c r="S127" s="1"/>
      <c r="T127" s="1"/>
      <c r="U127" s="1"/>
      <c r="V127" s="1"/>
      <c r="W127" s="1"/>
      <c r="X127" s="1"/>
      <c r="Y127" s="1"/>
      <c r="Z127" s="1"/>
    </row>
    <row r="128" spans="2:26" ht="16.5" thickTop="1" thickBot="1">
      <c r="B128" s="114" t="s">
        <v>8</v>
      </c>
      <c r="C128" s="130">
        <f t="shared" si="13"/>
        <v>7.6440702606370943</v>
      </c>
      <c r="D128" s="130">
        <f t="shared" si="13"/>
        <v>5.5892126636916393</v>
      </c>
      <c r="E128" s="130">
        <f t="shared" si="13"/>
        <v>5.0138525365469109</v>
      </c>
      <c r="F128" s="130">
        <f t="shared" si="13"/>
        <v>3.0411892434792738</v>
      </c>
      <c r="G128" s="130">
        <f t="shared" si="13"/>
        <v>7.3974873490036392</v>
      </c>
      <c r="H128" s="130">
        <f t="shared" si="13"/>
        <v>6.1645727908363659</v>
      </c>
      <c r="I128" s="130">
        <f t="shared" si="13"/>
        <v>5.7536012714472751</v>
      </c>
      <c r="J128" s="130">
        <f t="shared" si="13"/>
        <v>3.9453265861352742</v>
      </c>
      <c r="K128" s="107"/>
      <c r="L128" s="107"/>
      <c r="M128" s="107"/>
      <c r="N128" s="1"/>
      <c r="O128" s="1"/>
      <c r="P128" s="1"/>
      <c r="Q128" s="1"/>
      <c r="R128" s="1"/>
      <c r="S128" s="1"/>
      <c r="T128" s="1"/>
      <c r="U128" s="1"/>
      <c r="V128" s="1"/>
      <c r="W128" s="1"/>
      <c r="X128" s="1"/>
      <c r="Y128" s="1"/>
      <c r="Z128" s="1"/>
    </row>
    <row r="129" spans="2:26" ht="16.5" thickTop="1" thickBot="1">
      <c r="B129" s="122" t="s">
        <v>9</v>
      </c>
      <c r="C129" s="130">
        <f t="shared" si="13"/>
        <v>5.6714069675694567</v>
      </c>
      <c r="D129" s="130">
        <f t="shared" si="13"/>
        <v>6.3289613985920026</v>
      </c>
      <c r="E129" s="130">
        <f t="shared" si="13"/>
        <v>5.1782411443025467</v>
      </c>
      <c r="F129" s="130">
        <f t="shared" si="13"/>
        <v>2.9589949396014559</v>
      </c>
      <c r="G129" s="130">
        <f t="shared" si="13"/>
        <v>7.3974873490036392</v>
      </c>
      <c r="H129" s="130">
        <f t="shared" si="13"/>
        <v>3.2877721551127292</v>
      </c>
      <c r="I129" s="130">
        <f t="shared" si="13"/>
        <v>6.5755443102254585</v>
      </c>
      <c r="J129" s="130">
        <f t="shared" si="13"/>
        <v>6.1645727908363659</v>
      </c>
      <c r="K129" s="107"/>
      <c r="L129" s="107"/>
      <c r="M129" s="107"/>
      <c r="N129" s="1"/>
      <c r="O129" s="1"/>
      <c r="P129" s="1"/>
      <c r="Q129" s="1"/>
      <c r="R129" s="1"/>
      <c r="S129" s="1"/>
      <c r="T129" s="1"/>
      <c r="U129" s="1"/>
      <c r="V129" s="1"/>
      <c r="W129" s="1"/>
      <c r="X129" s="1"/>
      <c r="Y129" s="1"/>
      <c r="Z129" s="1"/>
    </row>
    <row r="130" spans="2:26" ht="15.75" thickTop="1">
      <c r="B130" s="107"/>
      <c r="C130" s="107"/>
      <c r="D130" s="107"/>
      <c r="E130" s="107"/>
      <c r="F130" s="107"/>
      <c r="G130" s="107"/>
      <c r="H130" s="107"/>
      <c r="I130" s="107"/>
      <c r="J130" s="107"/>
      <c r="K130" s="107"/>
      <c r="L130" s="107"/>
      <c r="M130" s="107"/>
      <c r="N130" s="1"/>
      <c r="O130" s="1"/>
      <c r="P130" s="1"/>
      <c r="Q130" s="1"/>
      <c r="R130" s="1"/>
      <c r="S130" s="1"/>
      <c r="T130" s="1"/>
      <c r="U130" s="1"/>
      <c r="V130" s="1"/>
      <c r="W130" s="1"/>
      <c r="X130" s="1"/>
      <c r="Y130" s="1"/>
      <c r="Z130" s="1"/>
    </row>
    <row r="131" spans="2:26" ht="15.75" thickBot="1">
      <c r="B131" s="123" t="s">
        <v>27</v>
      </c>
      <c r="C131" s="124"/>
      <c r="D131" s="124"/>
      <c r="E131" s="124"/>
      <c r="F131" s="124"/>
      <c r="G131" s="124"/>
      <c r="H131" s="124"/>
      <c r="I131" s="107"/>
      <c r="J131" s="107"/>
      <c r="K131" s="107"/>
      <c r="L131" s="107"/>
      <c r="M131" s="107"/>
      <c r="N131" s="1"/>
      <c r="O131" s="1"/>
      <c r="P131" s="1"/>
      <c r="Q131" s="1"/>
      <c r="R131" s="1"/>
      <c r="S131" s="1"/>
      <c r="T131" s="1"/>
      <c r="U131" s="1"/>
      <c r="V131" s="1"/>
      <c r="W131" s="1"/>
      <c r="X131" s="1"/>
      <c r="Y131" s="1"/>
      <c r="Z131" s="1"/>
    </row>
    <row r="132" spans="2:26" ht="15.75" thickTop="1">
      <c r="B132" s="108"/>
      <c r="C132" s="109" t="s">
        <v>3</v>
      </c>
      <c r="D132" s="110"/>
      <c r="E132" s="110"/>
      <c r="F132" s="111"/>
      <c r="G132" s="112" t="s">
        <v>4</v>
      </c>
      <c r="H132" s="110"/>
      <c r="I132" s="110"/>
      <c r="J132" s="113"/>
      <c r="K132" s="107"/>
      <c r="L132" s="107"/>
      <c r="M132" s="107"/>
      <c r="N132" s="1"/>
      <c r="O132" s="1"/>
      <c r="P132" s="1"/>
      <c r="Q132" s="1"/>
      <c r="R132" s="1"/>
      <c r="S132" s="1"/>
      <c r="T132" s="1"/>
      <c r="U132" s="1"/>
      <c r="V132" s="1"/>
      <c r="W132" s="1"/>
      <c r="X132" s="1"/>
      <c r="Y132" s="1"/>
      <c r="Z132" s="1"/>
    </row>
    <row r="133" spans="2:26" ht="15.75" thickBot="1">
      <c r="B133" s="114" t="s">
        <v>17</v>
      </c>
      <c r="C133" s="115" t="s">
        <v>10</v>
      </c>
      <c r="D133" s="116" t="s">
        <v>11</v>
      </c>
      <c r="E133" s="116" t="s">
        <v>12</v>
      </c>
      <c r="F133" s="117" t="s">
        <v>13</v>
      </c>
      <c r="G133" s="116" t="s">
        <v>10</v>
      </c>
      <c r="H133" s="116" t="s">
        <v>11</v>
      </c>
      <c r="I133" s="116" t="s">
        <v>12</v>
      </c>
      <c r="J133" s="118" t="s">
        <v>13</v>
      </c>
      <c r="K133" s="107"/>
      <c r="L133" s="107"/>
      <c r="M133" s="107"/>
      <c r="N133" s="1"/>
      <c r="O133" s="1"/>
      <c r="P133" s="1"/>
      <c r="Q133" s="1"/>
      <c r="R133" s="1"/>
      <c r="S133" s="1"/>
      <c r="T133" s="1"/>
      <c r="U133" s="1"/>
      <c r="V133" s="1"/>
      <c r="W133" s="1"/>
      <c r="X133" s="1"/>
      <c r="Y133" s="1"/>
      <c r="Z133" s="1"/>
    </row>
    <row r="134" spans="2:26" ht="16.5" thickTop="1" thickBot="1">
      <c r="B134" s="119" t="s">
        <v>5</v>
      </c>
      <c r="C134" s="130">
        <f>$E$116*C67</f>
        <v>1.1927082142647887</v>
      </c>
      <c r="D134" s="130">
        <f t="shared" ref="D134:J138" si="14">$E$116*D67</f>
        <v>0.9932721051042257</v>
      </c>
      <c r="E134" s="130">
        <f t="shared" si="14"/>
        <v>0.9932721051042257</v>
      </c>
      <c r="F134" s="130">
        <f t="shared" si="14"/>
        <v>0.9932721051042257</v>
      </c>
      <c r="G134" s="130">
        <f t="shared" si="14"/>
        <v>2.0663503439323945</v>
      </c>
      <c r="H134" s="130">
        <f t="shared" si="14"/>
        <v>1.6832967470873246</v>
      </c>
      <c r="I134" s="130">
        <f t="shared" si="14"/>
        <v>1.3492967218478877</v>
      </c>
      <c r="J134" s="130">
        <f t="shared" si="14"/>
        <v>1.3492967218478877</v>
      </c>
      <c r="K134" s="107"/>
      <c r="L134" s="107"/>
      <c r="M134" s="107"/>
      <c r="N134" s="1"/>
      <c r="O134" s="1"/>
      <c r="P134" s="1"/>
      <c r="Q134" s="1"/>
      <c r="R134" s="1"/>
      <c r="S134" s="1"/>
      <c r="T134" s="1"/>
      <c r="U134" s="1"/>
      <c r="V134" s="1"/>
      <c r="W134" s="1"/>
      <c r="X134" s="1"/>
      <c r="Y134" s="1"/>
      <c r="Z134" s="1"/>
    </row>
    <row r="135" spans="2:26" ht="16.5" thickTop="1" thickBot="1">
      <c r="B135" s="114" t="s">
        <v>6</v>
      </c>
      <c r="C135" s="130">
        <f>$E$116*C68</f>
        <v>1.3548820948732399</v>
      </c>
      <c r="D135" s="130">
        <f t="shared" si="14"/>
        <v>1.1877302340507043</v>
      </c>
      <c r="E135" s="130">
        <f t="shared" si="14"/>
        <v>1.1020614392788735</v>
      </c>
      <c r="F135" s="130">
        <f t="shared" si="14"/>
        <v>0.96265158490140856</v>
      </c>
      <c r="G135" s="130">
        <f t="shared" si="14"/>
        <v>1.7620069329126764</v>
      </c>
      <c r="H135" s="130">
        <f t="shared" si="14"/>
        <v>1.599965094219719</v>
      </c>
      <c r="I135" s="130">
        <f t="shared" si="14"/>
        <v>1.6386269670760567</v>
      </c>
      <c r="J135" s="130">
        <f t="shared" si="14"/>
        <v>1.3492967218478877</v>
      </c>
      <c r="K135" s="107"/>
      <c r="L135" s="107"/>
      <c r="M135" s="107"/>
      <c r="N135" s="1"/>
      <c r="O135" s="1"/>
      <c r="P135" s="1"/>
      <c r="Q135" s="1"/>
      <c r="R135" s="1"/>
      <c r="S135" s="1"/>
      <c r="T135" s="1"/>
      <c r="U135" s="1"/>
      <c r="V135" s="1"/>
      <c r="W135" s="1"/>
      <c r="X135" s="1"/>
      <c r="Y135" s="1"/>
      <c r="Z135" s="1"/>
    </row>
    <row r="136" spans="2:26" ht="16.5" thickTop="1" thickBot="1">
      <c r="B136" s="114" t="s">
        <v>7</v>
      </c>
      <c r="C136" s="130">
        <f>$E$116*C69</f>
        <v>1.4843756013971832</v>
      </c>
      <c r="D136" s="130">
        <f t="shared" si="14"/>
        <v>1.2239889440450706</v>
      </c>
      <c r="E136" s="130">
        <f t="shared" si="14"/>
        <v>1.0534964227605634</v>
      </c>
      <c r="F136" s="130">
        <f t="shared" si="14"/>
        <v>0.95445178194929592</v>
      </c>
      <c r="G136" s="130">
        <f t="shared" si="14"/>
        <v>1.5803304613859159</v>
      </c>
      <c r="H136" s="130">
        <f t="shared" si="14"/>
        <v>1.4879539373070427</v>
      </c>
      <c r="I136" s="130">
        <f t="shared" si="14"/>
        <v>1.4443272884281693</v>
      </c>
      <c r="J136" s="130">
        <f t="shared" si="14"/>
        <v>1.2639184192901411</v>
      </c>
      <c r="K136" s="107"/>
      <c r="L136" s="107"/>
      <c r="M136" s="107"/>
      <c r="N136" s="1"/>
      <c r="O136" s="1"/>
      <c r="P136" s="1"/>
      <c r="Q136" s="1"/>
      <c r="R136" s="1"/>
      <c r="S136" s="1"/>
      <c r="T136" s="1"/>
      <c r="U136" s="1"/>
      <c r="V136" s="1"/>
      <c r="W136" s="1"/>
      <c r="X136" s="1"/>
      <c r="Y136" s="1"/>
      <c r="Z136" s="1"/>
    </row>
    <row r="137" spans="2:26" ht="16.5" thickTop="1" thickBot="1">
      <c r="B137" s="114" t="s">
        <v>8</v>
      </c>
      <c r="C137" s="130">
        <f>$E$116*C70</f>
        <v>1.1998780902760566</v>
      </c>
      <c r="D137" s="130">
        <f t="shared" si="14"/>
        <v>1.0780826274253523</v>
      </c>
      <c r="E137" s="130">
        <f t="shared" si="14"/>
        <v>0.91993602523943663</v>
      </c>
      <c r="F137" s="130">
        <f t="shared" si="14"/>
        <v>0.8603719171605636</v>
      </c>
      <c r="G137" s="130">
        <f t="shared" si="14"/>
        <v>1.3696443810253525</v>
      </c>
      <c r="H137" s="130">
        <f t="shared" si="14"/>
        <v>1.458601019492958</v>
      </c>
      <c r="I137" s="130">
        <f t="shared" si="14"/>
        <v>1.3925008365971832</v>
      </c>
      <c r="J137" s="130">
        <f t="shared" si="14"/>
        <v>0.97363747227042263</v>
      </c>
      <c r="K137" s="107"/>
      <c r="L137" s="107"/>
      <c r="M137" s="107"/>
      <c r="N137" s="1"/>
      <c r="O137" s="1"/>
      <c r="P137" s="1"/>
      <c r="Q137" s="1"/>
      <c r="R137" s="1"/>
      <c r="S137" s="1"/>
      <c r="T137" s="1"/>
      <c r="U137" s="1"/>
      <c r="V137" s="1"/>
      <c r="W137" s="1"/>
      <c r="X137" s="1"/>
      <c r="Y137" s="1"/>
      <c r="Z137" s="1"/>
    </row>
    <row r="138" spans="2:26" ht="16.5" thickTop="1" thickBot="1">
      <c r="B138" s="122" t="s">
        <v>9</v>
      </c>
      <c r="C138" s="130">
        <f>$E$116*C71</f>
        <v>0.89006814395492984</v>
      </c>
      <c r="D138" s="130">
        <f t="shared" si="14"/>
        <v>1.0391302623549297</v>
      </c>
      <c r="E138" s="130">
        <f t="shared" si="14"/>
        <v>0.81844860899154948</v>
      </c>
      <c r="F138" s="130">
        <f t="shared" si="14"/>
        <v>0.75410458357183119</v>
      </c>
      <c r="G138" s="130">
        <f t="shared" si="14"/>
        <v>1.2989095268957749</v>
      </c>
      <c r="H138" s="130">
        <f t="shared" si="14"/>
        <v>1.2908417658591551</v>
      </c>
      <c r="I138" s="130">
        <f t="shared" si="14"/>
        <v>1.1570172845070423</v>
      </c>
      <c r="J138" s="130">
        <f t="shared" si="14"/>
        <v>1.1947020471887326</v>
      </c>
      <c r="K138" s="107"/>
      <c r="L138" s="107"/>
      <c r="M138" s="107"/>
      <c r="N138" s="1"/>
      <c r="O138" s="1"/>
      <c r="P138" s="1"/>
      <c r="Q138" s="1"/>
      <c r="R138" s="1"/>
      <c r="S138" s="1"/>
      <c r="T138" s="1"/>
      <c r="U138" s="1"/>
      <c r="V138" s="1"/>
      <c r="W138" s="1"/>
      <c r="X138" s="1"/>
      <c r="Y138" s="1"/>
      <c r="Z138" s="1"/>
    </row>
    <row r="139" spans="2:26" ht="15.75" thickTop="1">
      <c r="B139" s="107"/>
      <c r="C139" s="107"/>
      <c r="D139" s="107"/>
      <c r="E139" s="107"/>
      <c r="F139" s="107"/>
      <c r="G139" s="107"/>
      <c r="H139" s="107"/>
      <c r="I139" s="107"/>
      <c r="J139" s="107"/>
      <c r="K139" s="107"/>
      <c r="L139" s="107"/>
      <c r="M139" s="107"/>
      <c r="N139" s="1"/>
      <c r="O139" s="1"/>
      <c r="P139" s="1"/>
      <c r="Q139" s="1"/>
      <c r="R139" s="1"/>
      <c r="S139" s="1"/>
      <c r="T139" s="1"/>
      <c r="U139" s="1"/>
      <c r="V139" s="1"/>
      <c r="W139" s="1"/>
      <c r="X139" s="1"/>
      <c r="Y139" s="1"/>
      <c r="Z139" s="1"/>
    </row>
    <row r="140" spans="2:26" ht="15.75" thickBot="1">
      <c r="B140" s="123" t="s">
        <v>41</v>
      </c>
      <c r="C140" s="107"/>
      <c r="D140" s="107"/>
      <c r="E140" s="107"/>
      <c r="F140" s="107"/>
      <c r="G140" s="107"/>
      <c r="H140" s="107"/>
      <c r="I140" s="107"/>
      <c r="J140" s="107"/>
      <c r="K140" s="107"/>
      <c r="L140" s="107"/>
      <c r="M140" s="107"/>
      <c r="N140" s="1"/>
      <c r="O140" s="1"/>
      <c r="P140" s="1"/>
      <c r="Q140" s="1"/>
      <c r="R140" s="1"/>
      <c r="S140" s="1"/>
      <c r="T140" s="1"/>
      <c r="U140" s="1"/>
      <c r="V140" s="1"/>
      <c r="W140" s="1"/>
      <c r="X140" s="1"/>
      <c r="Y140" s="1"/>
      <c r="Z140" s="1"/>
    </row>
    <row r="141" spans="2:26" ht="15.75" thickTop="1">
      <c r="B141" s="108"/>
      <c r="C141" s="109" t="s">
        <v>3</v>
      </c>
      <c r="D141" s="110"/>
      <c r="E141" s="110"/>
      <c r="F141" s="111"/>
      <c r="G141" s="112" t="s">
        <v>4</v>
      </c>
      <c r="H141" s="110"/>
      <c r="I141" s="110"/>
      <c r="J141" s="113"/>
      <c r="K141" s="107"/>
      <c r="L141" s="107"/>
      <c r="M141" s="107"/>
      <c r="N141" s="1"/>
      <c r="O141" s="1"/>
      <c r="P141" s="1"/>
      <c r="Q141" s="1"/>
      <c r="R141" s="1"/>
      <c r="S141" s="1"/>
      <c r="T141" s="1"/>
      <c r="U141" s="1"/>
      <c r="V141" s="1"/>
      <c r="W141" s="1"/>
      <c r="X141" s="1"/>
      <c r="Y141" s="1"/>
      <c r="Z141" s="1"/>
    </row>
    <row r="142" spans="2:26" ht="15.75" thickBot="1">
      <c r="B142" s="114" t="s">
        <v>17</v>
      </c>
      <c r="C142" s="115" t="s">
        <v>10</v>
      </c>
      <c r="D142" s="116" t="s">
        <v>11</v>
      </c>
      <c r="E142" s="116" t="s">
        <v>12</v>
      </c>
      <c r="F142" s="117" t="s">
        <v>13</v>
      </c>
      <c r="G142" s="116" t="s">
        <v>10</v>
      </c>
      <c r="H142" s="116" t="s">
        <v>11</v>
      </c>
      <c r="I142" s="116" t="s">
        <v>12</v>
      </c>
      <c r="J142" s="118" t="s">
        <v>13</v>
      </c>
      <c r="K142" s="107"/>
      <c r="L142" s="107"/>
      <c r="M142" s="107"/>
      <c r="N142" s="1"/>
      <c r="O142" s="1"/>
      <c r="P142" s="1"/>
      <c r="Q142" s="1"/>
      <c r="R142" s="1"/>
      <c r="S142" s="1"/>
      <c r="T142" s="1"/>
      <c r="U142" s="1"/>
      <c r="V142" s="1"/>
      <c r="W142" s="1"/>
      <c r="X142" s="1"/>
      <c r="Y142" s="1"/>
      <c r="Z142" s="1"/>
    </row>
    <row r="143" spans="2:26" ht="16.5" thickTop="1" thickBot="1">
      <c r="B143" s="119" t="s">
        <v>5</v>
      </c>
      <c r="C143" s="131">
        <v>0</v>
      </c>
      <c r="D143" s="131">
        <v>0</v>
      </c>
      <c r="E143" s="131">
        <v>0</v>
      </c>
      <c r="F143" s="131">
        <v>0</v>
      </c>
      <c r="G143" s="130">
        <v>0.63</v>
      </c>
      <c r="H143" s="130">
        <v>6.0000000000000053E-2</v>
      </c>
      <c r="I143" s="130">
        <v>6.0000000000000053E-2</v>
      </c>
      <c r="J143" s="130">
        <v>6.0000000000000053E-2</v>
      </c>
      <c r="K143" s="107"/>
      <c r="L143" s="107"/>
      <c r="M143" s="107"/>
      <c r="N143" s="1"/>
      <c r="O143" s="1"/>
      <c r="P143" s="1"/>
      <c r="Q143" s="1"/>
      <c r="R143" s="1"/>
      <c r="S143" s="1"/>
      <c r="T143" s="1"/>
      <c r="U143" s="1"/>
      <c r="V143" s="1"/>
      <c r="W143" s="1"/>
      <c r="X143" s="1"/>
      <c r="Y143" s="1"/>
      <c r="Z143" s="1"/>
    </row>
    <row r="144" spans="2:26" ht="16.5" thickTop="1" thickBot="1">
      <c r="B144" s="114" t="s">
        <v>6</v>
      </c>
      <c r="C144" s="131">
        <v>0</v>
      </c>
      <c r="D144" s="131">
        <v>0</v>
      </c>
      <c r="E144" s="131">
        <v>0</v>
      </c>
      <c r="F144" s="131">
        <v>0</v>
      </c>
      <c r="G144" s="130">
        <v>3.9</v>
      </c>
      <c r="H144" s="130">
        <v>4.74</v>
      </c>
      <c r="I144" s="130">
        <v>3.43</v>
      </c>
      <c r="J144" s="130">
        <v>5.32</v>
      </c>
      <c r="K144" s="107"/>
      <c r="L144" s="107"/>
      <c r="M144" s="107"/>
      <c r="N144" s="1"/>
      <c r="O144" s="1"/>
      <c r="P144" s="1"/>
      <c r="Q144" s="1"/>
      <c r="R144" s="1"/>
      <c r="S144" s="1"/>
      <c r="T144" s="1"/>
      <c r="U144" s="1"/>
      <c r="V144" s="1"/>
      <c r="W144" s="1"/>
      <c r="X144" s="1"/>
      <c r="Y144" s="1"/>
      <c r="Z144" s="1"/>
    </row>
    <row r="145" spans="2:33" ht="16.5" thickTop="1" thickBot="1">
      <c r="B145" s="114" t="s">
        <v>7</v>
      </c>
      <c r="C145" s="131">
        <v>0</v>
      </c>
      <c r="D145" s="131">
        <v>0</v>
      </c>
      <c r="E145" s="131">
        <v>0</v>
      </c>
      <c r="F145" s="131">
        <v>0</v>
      </c>
      <c r="G145" s="130">
        <v>1.17</v>
      </c>
      <c r="H145" s="130">
        <v>1.53</v>
      </c>
      <c r="I145" s="130">
        <v>2.4300000000000002</v>
      </c>
      <c r="J145" s="130">
        <v>3.28</v>
      </c>
      <c r="K145" s="107"/>
      <c r="L145" s="107"/>
      <c r="M145" s="107"/>
      <c r="N145" s="1"/>
      <c r="O145" s="1"/>
      <c r="P145" s="1"/>
      <c r="Q145" s="1"/>
      <c r="R145" s="1"/>
      <c r="S145" s="1"/>
      <c r="T145" s="1"/>
      <c r="U145" s="1"/>
      <c r="V145" s="1"/>
      <c r="W145" s="1"/>
      <c r="X145" s="1"/>
      <c r="Y145" s="1"/>
      <c r="Z145" s="1"/>
    </row>
    <row r="146" spans="2:33" ht="16.5" thickTop="1" thickBot="1">
      <c r="B146" s="114" t="s">
        <v>8</v>
      </c>
      <c r="C146" s="131">
        <v>0</v>
      </c>
      <c r="D146" s="131">
        <v>0</v>
      </c>
      <c r="E146" s="131">
        <v>0</v>
      </c>
      <c r="F146" s="131">
        <v>0</v>
      </c>
      <c r="G146" s="131">
        <v>0</v>
      </c>
      <c r="H146" s="131">
        <v>3.9999999999999147E-2</v>
      </c>
      <c r="I146" s="131">
        <v>0</v>
      </c>
      <c r="J146" s="131">
        <v>0</v>
      </c>
      <c r="K146" s="107"/>
      <c r="L146" s="107"/>
      <c r="M146" s="107"/>
      <c r="N146" s="1"/>
      <c r="O146" s="1"/>
      <c r="P146" s="1"/>
      <c r="Q146" s="1"/>
      <c r="R146" s="1"/>
      <c r="S146" s="1"/>
      <c r="T146" s="1"/>
      <c r="U146" s="1"/>
      <c r="V146" s="1"/>
      <c r="W146" s="1"/>
      <c r="X146" s="1"/>
      <c r="Y146" s="1"/>
      <c r="Z146" s="1"/>
      <c r="AA146" s="1"/>
      <c r="AB146" s="1"/>
      <c r="AC146" s="1"/>
    </row>
    <row r="147" spans="2:33" ht="16.5" thickTop="1" thickBot="1">
      <c r="B147" s="122" t="s">
        <v>9</v>
      </c>
      <c r="C147" s="131">
        <v>0</v>
      </c>
      <c r="D147" s="131">
        <v>0</v>
      </c>
      <c r="E147" s="131">
        <v>0</v>
      </c>
      <c r="F147" s="131">
        <v>0</v>
      </c>
      <c r="G147" s="131">
        <v>0</v>
      </c>
      <c r="H147" s="131">
        <v>0</v>
      </c>
      <c r="I147" s="131">
        <v>0</v>
      </c>
      <c r="J147" s="131">
        <v>0</v>
      </c>
      <c r="K147" s="107"/>
      <c r="L147" s="107"/>
      <c r="M147" s="107"/>
      <c r="N147" s="1"/>
      <c r="O147" s="1"/>
      <c r="P147" s="1"/>
      <c r="Q147" s="1"/>
      <c r="R147" s="1"/>
      <c r="S147" s="1"/>
      <c r="T147" s="1"/>
      <c r="U147" s="1"/>
      <c r="V147" s="1"/>
      <c r="W147" s="1"/>
      <c r="X147" s="1"/>
      <c r="Y147" s="1"/>
      <c r="Z147" s="1"/>
      <c r="AA147" s="1"/>
      <c r="AB147" s="1"/>
      <c r="AC147" s="1"/>
    </row>
    <row r="148" spans="2:33" ht="15.75" thickTop="1">
      <c r="B148" s="107"/>
      <c r="C148" s="107"/>
      <c r="D148" s="107"/>
      <c r="E148" s="107"/>
      <c r="F148" s="107"/>
      <c r="G148" s="107"/>
      <c r="H148" s="107"/>
      <c r="I148" s="107"/>
      <c r="J148" s="107"/>
      <c r="K148" s="107"/>
      <c r="L148" s="107"/>
      <c r="M148" s="107"/>
      <c r="N148" s="1"/>
      <c r="O148" s="1"/>
      <c r="P148" s="1"/>
      <c r="Q148" s="1"/>
      <c r="R148" s="1"/>
      <c r="S148" s="1"/>
      <c r="T148" s="1"/>
      <c r="U148" s="1"/>
      <c r="V148" s="1"/>
      <c r="W148" s="1"/>
      <c r="X148" s="1"/>
      <c r="Y148" s="1"/>
      <c r="Z148" s="1"/>
      <c r="AA148" s="1"/>
      <c r="AB148" s="1"/>
      <c r="AC148" s="1"/>
      <c r="AD148" s="1"/>
      <c r="AE148" s="1"/>
      <c r="AF148" s="1"/>
      <c r="AG148" s="1"/>
    </row>
    <row r="149" spans="2:33" ht="15">
      <c r="B149" s="107"/>
      <c r="C149" s="107"/>
      <c r="D149" s="107"/>
      <c r="E149" s="107"/>
      <c r="F149" s="107"/>
      <c r="G149" s="107"/>
      <c r="H149" s="107"/>
      <c r="I149" s="107"/>
      <c r="J149" s="107"/>
      <c r="K149" s="107"/>
      <c r="L149" s="107"/>
      <c r="M149" s="107"/>
      <c r="N149" s="1"/>
      <c r="O149" s="1"/>
      <c r="P149" s="1"/>
      <c r="Q149" s="1"/>
      <c r="R149" s="1"/>
      <c r="S149" s="1"/>
      <c r="T149" s="1"/>
      <c r="U149" s="1"/>
      <c r="V149" s="1"/>
      <c r="W149" s="1"/>
      <c r="X149" s="1"/>
      <c r="Y149" s="1"/>
      <c r="Z149" s="1"/>
      <c r="AA149" s="1"/>
      <c r="AB149" s="1"/>
      <c r="AC149" s="1"/>
      <c r="AD149" s="1"/>
      <c r="AE149" s="1"/>
      <c r="AF149" s="1"/>
      <c r="AG149" s="1"/>
    </row>
    <row r="150" spans="2:33" ht="15">
      <c r="B150" s="107"/>
      <c r="C150" s="107"/>
      <c r="D150" s="107"/>
      <c r="E150" s="107"/>
      <c r="F150" s="107"/>
      <c r="G150" s="107"/>
      <c r="H150" s="107"/>
      <c r="I150" s="107"/>
      <c r="J150" s="107"/>
      <c r="K150" s="107"/>
      <c r="L150" s="107"/>
      <c r="M150" s="107"/>
      <c r="N150" s="1"/>
      <c r="O150" s="1"/>
      <c r="P150" s="1"/>
      <c r="Q150" s="1"/>
      <c r="R150" s="1"/>
      <c r="S150" s="1"/>
      <c r="T150" s="1"/>
      <c r="U150" s="1"/>
      <c r="V150" s="1"/>
      <c r="W150" s="1"/>
      <c r="X150" s="1"/>
      <c r="Y150" s="1"/>
      <c r="Z150" s="1"/>
      <c r="AA150" s="1"/>
      <c r="AB150" s="1"/>
      <c r="AC150" s="1"/>
      <c r="AD150" s="1"/>
      <c r="AE150" s="1"/>
      <c r="AF150" s="1"/>
      <c r="AG150" s="1"/>
    </row>
    <row r="151" spans="2:33" ht="15.75">
      <c r="B151" s="132" t="s">
        <v>187</v>
      </c>
      <c r="C151" s="107"/>
      <c r="D151" s="107"/>
      <c r="E151" s="107"/>
      <c r="F151" s="107"/>
      <c r="G151" s="107"/>
      <c r="H151" s="107"/>
      <c r="I151" s="107"/>
      <c r="J151" s="107"/>
      <c r="K151" s="107"/>
      <c r="L151" s="107"/>
      <c r="M151" s="107"/>
      <c r="N151" s="1"/>
      <c r="O151" s="1"/>
      <c r="P151" s="1"/>
      <c r="Q151" s="1"/>
      <c r="R151" s="1"/>
      <c r="S151" s="1"/>
      <c r="T151" s="1"/>
      <c r="U151" s="1"/>
      <c r="V151" s="1"/>
      <c r="W151" s="1"/>
      <c r="X151" s="1"/>
      <c r="Y151" s="1"/>
      <c r="Z151" s="1"/>
      <c r="AA151" s="1"/>
      <c r="AB151" s="1"/>
      <c r="AC151" s="1"/>
      <c r="AD151" s="1"/>
      <c r="AE151" s="1"/>
      <c r="AF151" s="1"/>
      <c r="AG151" s="1"/>
    </row>
    <row r="152" spans="2:33" ht="16.5">
      <c r="B152" s="83"/>
      <c r="C152" s="32"/>
      <c r="D152" s="32"/>
      <c r="E152" s="32"/>
      <c r="F152" s="32"/>
      <c r="G152" s="32"/>
      <c r="H152" s="32"/>
      <c r="I152" s="32"/>
      <c r="J152" s="32"/>
      <c r="K152" s="32"/>
      <c r="L152" s="32"/>
      <c r="M152" s="32"/>
      <c r="N152" s="1"/>
      <c r="O152" s="1"/>
      <c r="P152" s="1"/>
      <c r="Q152" s="1"/>
      <c r="R152" s="1"/>
      <c r="S152" s="1"/>
      <c r="T152" s="1"/>
      <c r="U152" s="1"/>
      <c r="V152" s="1"/>
      <c r="W152" s="1"/>
      <c r="X152" s="1"/>
      <c r="Y152" s="1"/>
      <c r="Z152" s="1"/>
      <c r="AA152" s="1"/>
      <c r="AB152" s="1"/>
      <c r="AC152" s="1"/>
      <c r="AD152" s="1"/>
      <c r="AE152" s="1"/>
      <c r="AF152" s="1"/>
      <c r="AG152" s="1"/>
    </row>
    <row r="153" spans="2:33" ht="15">
      <c r="B153" s="1"/>
      <c r="C153" s="1"/>
      <c r="D153" s="1"/>
      <c r="E153" s="1"/>
      <c r="F153" s="1"/>
      <c r="G153" s="1"/>
      <c r="H153" s="1"/>
      <c r="I153" s="1"/>
      <c r="J153" s="1"/>
      <c r="K153" s="351" t="s">
        <v>121</v>
      </c>
      <c r="L153" s="352"/>
      <c r="M153" s="352"/>
      <c r="N153" s="352"/>
      <c r="O153" s="1"/>
      <c r="P153" s="1"/>
      <c r="Q153" s="1"/>
      <c r="R153" s="1"/>
      <c r="S153" s="1"/>
      <c r="T153" s="1"/>
      <c r="U153" s="1"/>
      <c r="V153" s="1"/>
      <c r="W153" s="1"/>
      <c r="X153" s="1"/>
      <c r="Y153" s="1"/>
      <c r="Z153" s="1"/>
      <c r="AA153" s="1"/>
      <c r="AB153" s="1"/>
      <c r="AC153" s="1"/>
      <c r="AD153" s="1"/>
      <c r="AE153" s="1"/>
      <c r="AF153" s="1"/>
      <c r="AG153" s="1"/>
    </row>
    <row r="154" spans="2:33" ht="16.5">
      <c r="B154" s="353" t="s">
        <v>49</v>
      </c>
      <c r="C154" s="354"/>
      <c r="D154" s="355"/>
      <c r="E154" s="1"/>
      <c r="F154" s="1"/>
      <c r="G154" s="1"/>
      <c r="H154" s="1"/>
      <c r="I154" s="1"/>
      <c r="N154" s="1"/>
      <c r="O154" s="1"/>
      <c r="P154" s="1"/>
      <c r="Q154" s="1"/>
      <c r="R154" s="1"/>
      <c r="S154" s="1"/>
      <c r="T154" s="1"/>
      <c r="U154" s="1"/>
      <c r="V154" s="1"/>
      <c r="W154" s="1"/>
      <c r="X154" s="1"/>
      <c r="Y154" s="1"/>
      <c r="Z154" s="1"/>
      <c r="AA154" s="1"/>
      <c r="AB154" s="1"/>
      <c r="AC154" s="1"/>
      <c r="AD154" s="1"/>
      <c r="AE154" s="1"/>
      <c r="AF154" s="1"/>
      <c r="AG154" s="1"/>
    </row>
    <row r="155" spans="2:33" ht="15.75">
      <c r="B155" s="65"/>
      <c r="C155" s="66"/>
      <c r="D155" s="67"/>
      <c r="E155" s="1"/>
      <c r="F155" s="1"/>
      <c r="G155" s="1"/>
      <c r="H155" s="1"/>
      <c r="I155" s="1"/>
      <c r="J155" s="63"/>
      <c r="K155" s="64"/>
      <c r="L155" s="64"/>
      <c r="M155" s="64"/>
      <c r="N155" s="1"/>
      <c r="O155" s="1"/>
      <c r="P155" s="1"/>
      <c r="Q155" s="1"/>
      <c r="R155" s="1"/>
      <c r="S155" s="1"/>
      <c r="T155" s="1"/>
      <c r="U155" s="1"/>
      <c r="V155" s="1"/>
      <c r="W155" s="1"/>
      <c r="X155" s="1"/>
      <c r="Y155" s="1"/>
      <c r="Z155" s="1"/>
      <c r="AA155" s="1"/>
      <c r="AB155" s="1"/>
      <c r="AC155" s="1"/>
      <c r="AD155" s="1"/>
      <c r="AE155" s="1"/>
      <c r="AF155" s="1"/>
      <c r="AG155" s="1"/>
    </row>
    <row r="156" spans="2:33" ht="15">
      <c r="B156" s="339" t="s">
        <v>120</v>
      </c>
      <c r="C156" s="339"/>
      <c r="D156" s="339"/>
      <c r="E156" s="339"/>
      <c r="F156" s="339"/>
      <c r="G156" s="339"/>
      <c r="H156" s="339"/>
      <c r="I156" s="339"/>
      <c r="J156" s="339"/>
      <c r="K156" s="339"/>
      <c r="L156" s="339"/>
      <c r="M156" s="46"/>
      <c r="N156" s="1"/>
      <c r="O156" s="1"/>
      <c r="P156" s="1"/>
      <c r="Q156" s="1"/>
      <c r="R156" s="1"/>
      <c r="S156" s="1"/>
      <c r="T156" s="1"/>
      <c r="U156" s="1"/>
      <c r="V156" s="1"/>
      <c r="W156" s="1"/>
      <c r="X156" s="1"/>
      <c r="Y156" s="1"/>
      <c r="Z156" s="1"/>
      <c r="AA156" s="1"/>
      <c r="AB156" s="1"/>
      <c r="AC156" s="1"/>
      <c r="AD156" s="1"/>
      <c r="AE156" s="1"/>
      <c r="AF156" s="1"/>
      <c r="AG156" s="1"/>
    </row>
    <row r="157" spans="2:33" ht="15">
      <c r="M157" s="1"/>
      <c r="N157" s="1"/>
      <c r="O157" s="1"/>
      <c r="P157" s="1"/>
      <c r="Q157" s="1"/>
      <c r="R157" s="1"/>
      <c r="S157" s="1"/>
      <c r="T157" s="1"/>
      <c r="U157" s="1"/>
      <c r="V157" s="1"/>
      <c r="W157" s="1"/>
      <c r="X157" s="1"/>
      <c r="Y157" s="1"/>
      <c r="Z157" s="1"/>
      <c r="AA157" s="1"/>
      <c r="AB157" s="1"/>
      <c r="AC157" s="1"/>
      <c r="AD157" s="1"/>
      <c r="AE157" s="1"/>
      <c r="AF157" s="1"/>
      <c r="AG157" s="1"/>
    </row>
    <row r="158" spans="2:33" ht="15">
      <c r="B158" s="38"/>
      <c r="C158" s="38"/>
      <c r="D158" s="38"/>
      <c r="E158" s="38"/>
      <c r="F158" s="38"/>
      <c r="G158" s="38"/>
      <c r="H158" s="38"/>
      <c r="I158" s="38"/>
      <c r="J158" s="38"/>
      <c r="K158" s="38"/>
      <c r="L158" s="38"/>
      <c r="M158" s="1"/>
      <c r="N158" s="1"/>
      <c r="O158" s="1"/>
      <c r="P158" s="1"/>
      <c r="Q158" s="1"/>
      <c r="R158" s="1"/>
      <c r="S158" s="1"/>
      <c r="T158" s="1"/>
      <c r="U158" s="1"/>
      <c r="V158" s="1"/>
      <c r="W158" s="1"/>
      <c r="X158" s="1"/>
      <c r="Y158" s="1"/>
      <c r="Z158" s="1"/>
      <c r="AA158" s="1"/>
      <c r="AB158" s="1"/>
      <c r="AC158" s="1"/>
      <c r="AD158" s="1"/>
      <c r="AE158" s="1"/>
      <c r="AF158" s="1"/>
      <c r="AG158" s="1"/>
    </row>
    <row r="159" spans="2:33" ht="26.1" customHeight="1">
      <c r="B159" s="203" t="s">
        <v>126</v>
      </c>
      <c r="C159" s="101"/>
      <c r="D159" s="101"/>
      <c r="E159" s="204"/>
      <c r="F159" s="164"/>
      <c r="G159" s="205"/>
      <c r="H159" s="204"/>
      <c r="I159" s="164"/>
      <c r="J159" s="206"/>
      <c r="K159" s="203" t="s">
        <v>111</v>
      </c>
      <c r="L159" s="132"/>
      <c r="M159" s="101"/>
      <c r="N159" s="1"/>
      <c r="O159" s="45"/>
      <c r="P159" s="1"/>
      <c r="Q159" s="1"/>
      <c r="R159" s="1"/>
      <c r="S159" s="1"/>
      <c r="T159" s="1"/>
      <c r="U159" s="1"/>
      <c r="V159" s="1"/>
      <c r="W159" s="1"/>
      <c r="X159" s="1"/>
      <c r="Y159" s="1"/>
      <c r="Z159" s="1"/>
      <c r="AA159" s="1"/>
      <c r="AB159" s="1"/>
      <c r="AC159" s="1"/>
      <c r="AD159" s="1"/>
      <c r="AE159" s="1"/>
      <c r="AF159" s="1"/>
      <c r="AG159" s="1"/>
    </row>
    <row r="160" spans="2:33" ht="15.75">
      <c r="B160" s="205"/>
      <c r="C160" s="101"/>
      <c r="D160" s="101"/>
      <c r="E160" s="204"/>
      <c r="F160" s="164"/>
      <c r="G160" s="205"/>
      <c r="H160" s="204"/>
      <c r="I160" s="164"/>
      <c r="J160" s="206"/>
      <c r="K160" s="203" t="s">
        <v>107</v>
      </c>
      <c r="L160" s="132"/>
      <c r="M160" s="207">
        <f>(I35*1%*L18*51300)</f>
        <v>1022096.2889597088</v>
      </c>
      <c r="N160" s="1"/>
      <c r="O160" s="1"/>
      <c r="P160" s="1"/>
      <c r="Q160" s="1"/>
      <c r="R160" s="1"/>
      <c r="S160" s="1"/>
      <c r="T160" s="1"/>
      <c r="U160" s="1"/>
      <c r="V160" s="1"/>
      <c r="W160" s="1"/>
      <c r="X160" s="1"/>
      <c r="Y160" s="1"/>
      <c r="Z160" s="1"/>
      <c r="AA160" s="1"/>
      <c r="AB160" s="1"/>
      <c r="AC160" s="1"/>
      <c r="AD160" s="1"/>
      <c r="AE160" s="1"/>
      <c r="AF160" s="1"/>
      <c r="AG160" s="1"/>
    </row>
    <row r="161" spans="2:33" ht="15.75">
      <c r="B161" s="205"/>
      <c r="C161" s="101"/>
      <c r="D161" s="101"/>
      <c r="E161" s="101"/>
      <c r="F161" s="101"/>
      <c r="G161" s="101"/>
      <c r="H161" s="164"/>
      <c r="I161" s="164"/>
      <c r="J161" s="132"/>
      <c r="K161" s="203" t="s">
        <v>108</v>
      </c>
      <c r="L161" s="132"/>
      <c r="M161" s="207">
        <f>0.2*M160</f>
        <v>204419.25779194175</v>
      </c>
      <c r="N161" s="1"/>
      <c r="O161" s="1"/>
      <c r="P161" s="1"/>
      <c r="Q161" s="1"/>
      <c r="R161" s="1"/>
      <c r="S161" s="1"/>
      <c r="T161" s="1"/>
      <c r="U161" s="1"/>
      <c r="V161" s="1"/>
      <c r="W161" s="1"/>
      <c r="X161" s="1"/>
      <c r="Y161" s="1"/>
      <c r="Z161" s="1"/>
      <c r="AA161" s="1"/>
      <c r="AB161" s="1"/>
      <c r="AC161" s="1"/>
      <c r="AD161" s="1"/>
      <c r="AE161" s="1"/>
      <c r="AF161" s="1"/>
      <c r="AG161" s="1"/>
    </row>
    <row r="162" spans="2:33" ht="15.75">
      <c r="B162" s="74" t="s">
        <v>112</v>
      </c>
      <c r="C162" s="101"/>
      <c r="D162" s="101"/>
      <c r="E162" s="101"/>
      <c r="F162" s="101"/>
      <c r="G162" s="101"/>
      <c r="H162" s="208">
        <f>J5*1%*L18*365</f>
        <v>7276.4038249438045</v>
      </c>
      <c r="I162" s="209" t="s">
        <v>50</v>
      </c>
      <c r="J162" s="132"/>
      <c r="K162" s="210" t="s">
        <v>109</v>
      </c>
      <c r="L162" s="211"/>
      <c r="M162" s="207">
        <f>SUM(M159:M161)</f>
        <v>1226515.5467516505</v>
      </c>
      <c r="N162" s="1"/>
      <c r="O162" s="1"/>
      <c r="P162" s="1"/>
      <c r="Q162" s="1"/>
      <c r="R162" s="1"/>
      <c r="S162" s="1"/>
      <c r="T162" s="1"/>
      <c r="U162" s="1"/>
      <c r="V162" s="1"/>
      <c r="W162" s="1"/>
      <c r="X162" s="1"/>
      <c r="Y162" s="1"/>
      <c r="Z162" s="1"/>
      <c r="AA162" s="1"/>
      <c r="AB162" s="1"/>
      <c r="AC162" s="1"/>
      <c r="AD162" s="1"/>
      <c r="AE162" s="1"/>
      <c r="AF162" s="1"/>
      <c r="AG162" s="1"/>
    </row>
    <row r="163" spans="2:33" ht="15.75">
      <c r="B163" s="74" t="s">
        <v>113</v>
      </c>
      <c r="C163" s="101"/>
      <c r="D163" s="101"/>
      <c r="E163" s="101"/>
      <c r="F163" s="101"/>
      <c r="G163" s="101"/>
      <c r="H163" s="212">
        <f>H162/365</f>
        <v>19.93535294505152</v>
      </c>
      <c r="I163" s="209" t="s">
        <v>51</v>
      </c>
      <c r="J163" s="132"/>
      <c r="K163" s="203"/>
      <c r="L163" s="132"/>
      <c r="M163" s="207"/>
      <c r="N163" s="1"/>
      <c r="O163" s="1"/>
      <c r="P163" s="1"/>
      <c r="Q163" s="1"/>
      <c r="R163" s="1"/>
      <c r="S163" s="1"/>
      <c r="T163" s="1"/>
      <c r="U163" s="1"/>
      <c r="V163" s="1"/>
      <c r="W163" s="1"/>
      <c r="X163" s="1"/>
      <c r="Y163" s="1"/>
      <c r="Z163" s="1"/>
      <c r="AA163" s="1"/>
      <c r="AB163" s="1"/>
      <c r="AC163" s="1"/>
      <c r="AD163" s="1"/>
      <c r="AE163" s="1"/>
      <c r="AF163" s="1"/>
      <c r="AG163" s="1"/>
    </row>
    <row r="164" spans="2:33" ht="15.75">
      <c r="B164" s="74" t="s">
        <v>114</v>
      </c>
      <c r="C164" s="101"/>
      <c r="D164" s="101"/>
      <c r="E164" s="101"/>
      <c r="F164" s="101"/>
      <c r="G164" s="101"/>
      <c r="H164" s="204"/>
      <c r="I164" s="213"/>
      <c r="J164" s="214" t="s">
        <v>129</v>
      </c>
      <c r="K164" s="174">
        <v>5.8</v>
      </c>
      <c r="L164" s="215" t="s">
        <v>186</v>
      </c>
      <c r="M164" s="207">
        <f>(K164*1%*L18*51300*1.2)</f>
        <v>1423575.5796649507</v>
      </c>
      <c r="N164" s="42"/>
      <c r="O164" s="45"/>
      <c r="P164" s="45"/>
      <c r="Q164" s="1"/>
      <c r="R164" s="45"/>
      <c r="S164" s="1"/>
      <c r="T164" s="1"/>
      <c r="U164" s="1"/>
      <c r="V164" s="1"/>
      <c r="W164" s="1"/>
      <c r="X164" s="1"/>
      <c r="Y164" s="1"/>
      <c r="Z164" s="1"/>
      <c r="AA164" s="1"/>
      <c r="AB164" s="1"/>
      <c r="AC164" s="1"/>
      <c r="AD164" s="1"/>
      <c r="AE164" s="1"/>
      <c r="AF164" s="1"/>
      <c r="AG164" s="1"/>
    </row>
    <row r="165" spans="2:33" ht="15.75">
      <c r="B165" s="74" t="s">
        <v>188</v>
      </c>
      <c r="C165" s="101"/>
      <c r="D165" s="101"/>
      <c r="E165" s="101"/>
      <c r="F165" s="101"/>
      <c r="G165" s="209" t="s">
        <v>117</v>
      </c>
      <c r="H165" s="208">
        <f>K164*1%*L18*365</f>
        <v>8440.6284369348123</v>
      </c>
      <c r="I165" s="209" t="s">
        <v>50</v>
      </c>
      <c r="J165" s="350" t="s">
        <v>130</v>
      </c>
      <c r="K165" s="350"/>
      <c r="L165" s="350"/>
      <c r="M165" s="207">
        <f>M164-M162</f>
        <v>197060.03291330021</v>
      </c>
      <c r="N165" s="1"/>
      <c r="O165" s="1"/>
      <c r="P165" s="1"/>
      <c r="Q165" s="1"/>
      <c r="R165" s="45"/>
      <c r="S165" s="1"/>
      <c r="T165" s="1"/>
      <c r="U165" s="1"/>
      <c r="V165" s="1"/>
      <c r="W165" s="1"/>
      <c r="X165" s="1"/>
      <c r="Y165" s="1"/>
      <c r="Z165" s="1"/>
      <c r="AA165" s="1"/>
      <c r="AB165" s="1"/>
      <c r="AC165" s="1"/>
      <c r="AD165" s="1"/>
      <c r="AE165" s="1"/>
      <c r="AF165" s="1"/>
      <c r="AG165" s="1"/>
    </row>
    <row r="166" spans="2:33" ht="15.75">
      <c r="B166" s="216"/>
      <c r="C166" s="217"/>
      <c r="D166" s="218"/>
      <c r="E166" s="101"/>
      <c r="F166" s="101"/>
      <c r="G166" s="219"/>
      <c r="H166" s="212">
        <f>H165/365</f>
        <v>23.125009416259761</v>
      </c>
      <c r="I166" s="209" t="s">
        <v>51</v>
      </c>
      <c r="J166" s="132"/>
      <c r="K166" s="350" t="s">
        <v>131</v>
      </c>
      <c r="L166" s="350"/>
      <c r="M166" s="220">
        <f>H165-H162</f>
        <v>1164.2246119910078</v>
      </c>
      <c r="N166" s="40"/>
      <c r="O166" s="1"/>
      <c r="P166" s="1"/>
      <c r="Q166" s="1"/>
      <c r="R166" s="45"/>
      <c r="S166" s="1"/>
      <c r="T166" s="1"/>
      <c r="U166" s="1"/>
      <c r="V166" s="1"/>
      <c r="W166" s="1"/>
      <c r="X166" s="1"/>
      <c r="Y166" s="1"/>
      <c r="Z166" s="1"/>
      <c r="AA166" s="1"/>
      <c r="AB166" s="1"/>
      <c r="AC166" s="1"/>
      <c r="AD166" s="1"/>
      <c r="AE166" s="1"/>
      <c r="AF166" s="1"/>
      <c r="AG166" s="1"/>
    </row>
    <row r="167" spans="2:33" ht="15.75">
      <c r="B167" s="74" t="s">
        <v>132</v>
      </c>
      <c r="C167" s="221"/>
      <c r="D167" s="222"/>
      <c r="E167" s="132"/>
      <c r="F167" s="132"/>
      <c r="G167" s="101"/>
      <c r="H167" s="204"/>
      <c r="I167" s="213"/>
      <c r="J167" s="101"/>
      <c r="K167" s="223"/>
      <c r="L167" s="223"/>
      <c r="M167" s="224"/>
      <c r="N167" s="40"/>
      <c r="O167" s="1"/>
      <c r="P167" s="1"/>
      <c r="Q167" s="1"/>
      <c r="R167" s="45"/>
      <c r="S167" s="1"/>
      <c r="T167" s="1"/>
      <c r="U167" s="1"/>
      <c r="V167" s="1"/>
      <c r="W167" s="1"/>
      <c r="X167" s="1"/>
      <c r="Y167" s="1"/>
      <c r="Z167" s="1"/>
      <c r="AA167" s="1"/>
      <c r="AB167" s="1"/>
      <c r="AC167" s="1"/>
      <c r="AD167" s="1"/>
      <c r="AE167" s="1"/>
      <c r="AF167" s="1"/>
      <c r="AG167" s="1"/>
    </row>
    <row r="168" spans="2:33" ht="15.75">
      <c r="B168" s="74"/>
      <c r="C168" s="221"/>
      <c r="D168" s="222"/>
      <c r="E168" s="132"/>
      <c r="F168" s="215"/>
      <c r="G168" s="101"/>
      <c r="H168" s="204"/>
      <c r="I168" s="213"/>
      <c r="J168" s="101"/>
      <c r="K168" s="223"/>
      <c r="L168" s="223"/>
      <c r="M168" s="224"/>
      <c r="N168" s="40"/>
      <c r="O168" s="1"/>
      <c r="P168" s="1"/>
      <c r="Q168" s="1"/>
      <c r="R168" s="45"/>
      <c r="S168" s="1"/>
      <c r="T168" s="1"/>
      <c r="U168" s="1"/>
      <c r="V168" s="1"/>
      <c r="W168" s="1"/>
      <c r="X168" s="1"/>
      <c r="Y168" s="1"/>
      <c r="Z168" s="1"/>
      <c r="AA168" s="1"/>
      <c r="AB168" s="1"/>
      <c r="AC168" s="1"/>
      <c r="AD168" s="1"/>
      <c r="AE168" s="1"/>
      <c r="AF168" s="1"/>
      <c r="AG168" s="1"/>
    </row>
    <row r="169" spans="2:33" ht="15.75">
      <c r="B169" s="203" t="s">
        <v>124</v>
      </c>
      <c r="C169" s="221"/>
      <c r="D169" s="222"/>
      <c r="E169" s="132"/>
      <c r="F169" s="132"/>
      <c r="G169" s="101"/>
      <c r="H169" s="204"/>
      <c r="I169" s="213"/>
      <c r="J169" s="205"/>
      <c r="K169" s="205"/>
      <c r="L169" s="205"/>
      <c r="M169" s="225"/>
      <c r="N169" s="40"/>
      <c r="O169" s="1"/>
      <c r="P169" s="1"/>
      <c r="Q169" s="1"/>
      <c r="R169" s="45"/>
      <c r="S169" s="1"/>
      <c r="T169" s="1"/>
      <c r="U169" s="1"/>
      <c r="V169" s="1"/>
      <c r="W169" s="1"/>
      <c r="X169" s="1"/>
      <c r="Y169" s="1"/>
      <c r="Z169" s="1"/>
      <c r="AA169" s="1"/>
      <c r="AB169" s="1"/>
      <c r="AC169" s="1"/>
      <c r="AD169" s="1"/>
      <c r="AE169" s="1"/>
      <c r="AF169" s="1"/>
      <c r="AG169" s="1"/>
    </row>
    <row r="170" spans="2:33" ht="15.75">
      <c r="B170" s="226" t="s">
        <v>189</v>
      </c>
      <c r="C170" s="221"/>
      <c r="D170" s="222"/>
      <c r="E170" s="132"/>
      <c r="F170" s="132"/>
      <c r="G170" s="101"/>
      <c r="H170" s="204"/>
      <c r="I170" s="213"/>
      <c r="J170" s="101"/>
      <c r="K170" s="227"/>
      <c r="L170" s="101"/>
      <c r="M170" s="228"/>
      <c r="N170" s="40"/>
      <c r="O170" s="1"/>
      <c r="P170" s="1"/>
      <c r="Q170" s="1"/>
      <c r="R170" s="45"/>
      <c r="S170" s="1"/>
      <c r="T170" s="1"/>
      <c r="U170" s="1"/>
      <c r="V170" s="1"/>
      <c r="W170" s="1"/>
      <c r="X170" s="1"/>
      <c r="Y170" s="1"/>
      <c r="Z170" s="1"/>
      <c r="AA170" s="1"/>
      <c r="AB170" s="1"/>
      <c r="AC170" s="1"/>
      <c r="AD170" s="1"/>
      <c r="AE170" s="1"/>
      <c r="AF170" s="1"/>
      <c r="AG170" s="1"/>
    </row>
    <row r="171" spans="2:33" ht="15.75">
      <c r="B171" s="226" t="s">
        <v>125</v>
      </c>
      <c r="C171" s="221"/>
      <c r="D171" s="222"/>
      <c r="E171" s="132"/>
      <c r="F171" s="132"/>
      <c r="G171" s="101"/>
      <c r="H171" s="204"/>
      <c r="I171" s="213"/>
      <c r="J171" s="101"/>
      <c r="K171" s="227"/>
      <c r="L171" s="101"/>
      <c r="M171" s="228"/>
      <c r="N171" s="40"/>
      <c r="O171" s="1"/>
      <c r="P171" s="1"/>
      <c r="Q171" s="1"/>
      <c r="R171" s="45"/>
      <c r="S171" s="1"/>
      <c r="T171" s="1"/>
      <c r="U171" s="1"/>
      <c r="V171" s="1"/>
      <c r="W171" s="1"/>
      <c r="X171" s="1"/>
      <c r="Y171" s="1"/>
      <c r="Z171" s="1"/>
      <c r="AA171" s="1"/>
      <c r="AB171" s="1"/>
      <c r="AC171" s="1"/>
      <c r="AD171" s="1"/>
      <c r="AE171" s="1"/>
      <c r="AF171" s="1"/>
      <c r="AG171" s="1"/>
    </row>
    <row r="172" spans="2:33" ht="15.75">
      <c r="B172" s="229"/>
      <c r="C172" s="221"/>
      <c r="D172" s="222"/>
      <c r="E172" s="132"/>
      <c r="F172" s="132"/>
      <c r="G172" s="101"/>
      <c r="H172" s="204"/>
      <c r="I172" s="213"/>
      <c r="J172" s="101"/>
      <c r="K172" s="227"/>
      <c r="L172" s="101"/>
      <c r="M172" s="228"/>
      <c r="N172" s="40"/>
      <c r="O172" s="1"/>
      <c r="P172" s="1"/>
      <c r="Q172" s="1"/>
      <c r="R172" s="45"/>
      <c r="S172" s="1"/>
      <c r="T172" s="1"/>
      <c r="U172" s="1"/>
      <c r="V172" s="1"/>
      <c r="W172" s="1"/>
      <c r="X172" s="1"/>
      <c r="Y172" s="1"/>
      <c r="Z172" s="1"/>
      <c r="AA172" s="1"/>
      <c r="AB172" s="1"/>
      <c r="AC172" s="1"/>
      <c r="AD172" s="1"/>
      <c r="AE172" s="1"/>
      <c r="AF172" s="1"/>
      <c r="AG172" s="1"/>
    </row>
    <row r="173" spans="2:33" ht="15.75">
      <c r="B173" s="203" t="s">
        <v>127</v>
      </c>
      <c r="C173" s="132"/>
      <c r="D173" s="132"/>
      <c r="E173" s="212">
        <f>L94</f>
        <v>3.9380609529553836</v>
      </c>
      <c r="F173" s="98" t="s">
        <v>22</v>
      </c>
      <c r="G173" s="203" t="s">
        <v>118</v>
      </c>
      <c r="H173" s="204"/>
      <c r="I173" s="164"/>
      <c r="J173" s="230">
        <f>N94/100</f>
        <v>4.2748702072641614E-2</v>
      </c>
      <c r="K173" s="227"/>
      <c r="L173" s="101"/>
      <c r="M173" s="228"/>
      <c r="N173" s="40"/>
      <c r="O173" s="1"/>
      <c r="P173" s="1"/>
      <c r="Q173" s="1"/>
      <c r="R173" s="45"/>
      <c r="S173" s="1"/>
      <c r="T173" s="1"/>
      <c r="U173" s="1"/>
      <c r="V173" s="1"/>
      <c r="W173" s="1"/>
      <c r="X173" s="1"/>
      <c r="Y173" s="1"/>
      <c r="Z173" s="1"/>
      <c r="AA173" s="1"/>
      <c r="AB173" s="1"/>
      <c r="AC173" s="1"/>
      <c r="AD173" s="1"/>
      <c r="AE173" s="1"/>
      <c r="AF173" s="1"/>
      <c r="AG173" s="1"/>
    </row>
    <row r="174" spans="2:33" ht="15.75">
      <c r="B174" s="203" t="s">
        <v>128</v>
      </c>
      <c r="C174" s="132"/>
      <c r="D174" s="132"/>
      <c r="E174" s="212">
        <f>M94</f>
        <v>5.9228697441970324</v>
      </c>
      <c r="F174" s="98" t="s">
        <v>22</v>
      </c>
      <c r="G174" s="203" t="s">
        <v>119</v>
      </c>
      <c r="H174" s="204"/>
      <c r="I174" s="164"/>
      <c r="J174" s="230">
        <f>O94/100</f>
        <v>5.6485275293431628E-2</v>
      </c>
      <c r="K174" s="227"/>
      <c r="L174" s="101"/>
      <c r="M174" s="228"/>
      <c r="N174" s="40"/>
      <c r="O174" s="1"/>
      <c r="P174" s="1"/>
      <c r="Q174" s="1"/>
      <c r="R174" s="45"/>
      <c r="S174" s="1"/>
      <c r="T174" s="1"/>
      <c r="U174" s="1"/>
      <c r="V174" s="1"/>
      <c r="W174" s="1"/>
      <c r="X174" s="1"/>
      <c r="Y174" s="1"/>
      <c r="Z174" s="1"/>
      <c r="AA174" s="1"/>
      <c r="AB174" s="1"/>
      <c r="AC174" s="1"/>
      <c r="AD174" s="1"/>
      <c r="AE174" s="1"/>
      <c r="AF174" s="1"/>
      <c r="AG174" s="1"/>
    </row>
    <row r="175" spans="2:33" ht="15.75">
      <c r="B175" s="229"/>
      <c r="C175" s="221"/>
      <c r="D175" s="222"/>
      <c r="E175" s="132"/>
      <c r="F175" s="132"/>
      <c r="G175" s="101"/>
      <c r="H175" s="204"/>
      <c r="I175" s="213"/>
      <c r="J175" s="101"/>
      <c r="K175" s="227"/>
      <c r="L175" s="101"/>
      <c r="M175" s="228"/>
      <c r="N175" s="40"/>
      <c r="O175" s="1"/>
      <c r="P175" s="1"/>
      <c r="Q175" s="1"/>
      <c r="R175" s="45"/>
      <c r="S175" s="1"/>
      <c r="T175" s="1"/>
      <c r="U175" s="1"/>
      <c r="V175" s="1"/>
      <c r="W175" s="1"/>
      <c r="X175" s="1"/>
      <c r="Y175" s="1"/>
      <c r="Z175" s="1"/>
      <c r="AA175" s="1"/>
      <c r="AB175" s="1"/>
      <c r="AC175" s="1"/>
      <c r="AD175" s="1"/>
      <c r="AE175" s="1"/>
      <c r="AF175" s="1"/>
      <c r="AG175" s="1"/>
    </row>
    <row r="176" spans="2:33" ht="15.75">
      <c r="B176" s="203" t="s">
        <v>52</v>
      </c>
      <c r="C176" s="132"/>
      <c r="D176" s="132"/>
      <c r="E176" s="132"/>
      <c r="F176" s="132"/>
      <c r="G176" s="101"/>
      <c r="H176" s="165"/>
      <c r="I176" s="165"/>
      <c r="J176" s="101"/>
      <c r="K176" s="227"/>
      <c r="L176" s="227"/>
      <c r="M176" s="227"/>
      <c r="N176" s="1"/>
      <c r="O176" s="1"/>
      <c r="P176" s="1"/>
      <c r="Q176" s="1"/>
      <c r="R176" s="45"/>
      <c r="S176" s="1"/>
      <c r="T176" s="1"/>
      <c r="U176" s="1"/>
      <c r="V176" s="1"/>
      <c r="W176" s="1"/>
      <c r="X176" s="1"/>
      <c r="Y176" s="1"/>
      <c r="Z176" s="1"/>
      <c r="AA176" s="1"/>
      <c r="AB176" s="1"/>
      <c r="AC176" s="1"/>
      <c r="AD176" s="1"/>
      <c r="AE176" s="1"/>
      <c r="AF176" s="1"/>
      <c r="AG176" s="1"/>
    </row>
    <row r="177" spans="2:33" ht="15.75">
      <c r="B177" s="203" t="s">
        <v>17</v>
      </c>
      <c r="C177" s="229"/>
      <c r="D177" s="221"/>
      <c r="E177" s="222"/>
      <c r="F177" s="132"/>
      <c r="G177" s="231"/>
      <c r="H177" s="165"/>
      <c r="I177" s="165"/>
      <c r="J177" s="101"/>
      <c r="K177" s="232" t="s">
        <v>58</v>
      </c>
      <c r="L177" s="232" t="s">
        <v>59</v>
      </c>
      <c r="M177" s="101"/>
      <c r="N177" s="1"/>
      <c r="O177" s="1"/>
      <c r="P177" s="1"/>
      <c r="Q177" s="1"/>
      <c r="R177" s="45"/>
      <c r="S177" s="1"/>
      <c r="T177" s="1"/>
      <c r="U177" s="1"/>
      <c r="V177" s="1"/>
      <c r="W177" s="1"/>
      <c r="X177" s="1"/>
      <c r="Y177" s="1"/>
      <c r="Z177" s="1"/>
      <c r="AA177" s="1"/>
      <c r="AB177" s="1"/>
      <c r="AC177" s="1"/>
      <c r="AD177" s="1"/>
      <c r="AE177" s="1"/>
      <c r="AF177" s="1"/>
      <c r="AG177" s="1"/>
    </row>
    <row r="178" spans="2:33" ht="15.75">
      <c r="B178" s="233" t="s">
        <v>5</v>
      </c>
      <c r="C178" s="132"/>
      <c r="D178" s="132"/>
      <c r="E178" s="132"/>
      <c r="F178" s="132"/>
      <c r="G178" s="101"/>
      <c r="H178" s="212">
        <f>L103</f>
        <v>1.1342016096079341</v>
      </c>
      <c r="I178" s="98" t="s">
        <v>53</v>
      </c>
      <c r="J178" s="234"/>
      <c r="K178" s="212">
        <f t="shared" ref="K178:L182" si="15">O103</f>
        <v>0.89014910108259759</v>
      </c>
      <c r="L178" s="212">
        <f t="shared" si="15"/>
        <v>1.3140297737844977</v>
      </c>
      <c r="M178" s="101"/>
      <c r="N178" s="1"/>
      <c r="O178" s="1"/>
      <c r="P178" s="1"/>
      <c r="Q178" s="1"/>
      <c r="R178" s="1"/>
      <c r="S178" s="1"/>
      <c r="T178" s="1"/>
      <c r="U178" s="1"/>
      <c r="V178" s="1"/>
      <c r="W178" s="1"/>
      <c r="X178" s="1"/>
      <c r="Y178" s="1"/>
      <c r="Z178" s="1"/>
      <c r="AA178" s="1"/>
      <c r="AB178" s="1"/>
      <c r="AC178" s="1"/>
      <c r="AD178" s="1"/>
      <c r="AE178" s="1"/>
      <c r="AF178" s="1"/>
      <c r="AG178" s="1"/>
    </row>
    <row r="179" spans="2:33" ht="15.75">
      <c r="B179" s="233" t="s">
        <v>6</v>
      </c>
      <c r="C179" s="132"/>
      <c r="D179" s="132"/>
      <c r="E179" s="132"/>
      <c r="F179" s="132"/>
      <c r="G179" s="101"/>
      <c r="H179" s="212">
        <f>L104</f>
        <v>1.1994965182997557</v>
      </c>
      <c r="I179" s="98" t="s">
        <v>53</v>
      </c>
      <c r="J179" s="234"/>
      <c r="K179" s="212">
        <f t="shared" si="15"/>
        <v>0.95119630335715577</v>
      </c>
      <c r="L179" s="212">
        <f t="shared" si="15"/>
        <v>1.3648394762934299</v>
      </c>
      <c r="M179" s="101"/>
      <c r="N179" s="1"/>
      <c r="O179" s="1"/>
      <c r="P179" s="1"/>
      <c r="Q179" s="1"/>
      <c r="R179" s="1"/>
      <c r="S179" s="1"/>
      <c r="T179" s="1"/>
      <c r="U179" s="1"/>
      <c r="V179" s="1"/>
      <c r="W179" s="1"/>
      <c r="X179" s="1"/>
      <c r="Y179" s="1"/>
      <c r="Z179" s="1"/>
      <c r="AA179" s="1"/>
      <c r="AB179" s="1"/>
      <c r="AC179" s="1"/>
      <c r="AD179" s="1"/>
      <c r="AE179" s="1"/>
      <c r="AF179" s="1"/>
      <c r="AG179" s="1"/>
    </row>
    <row r="180" spans="2:33" ht="15.75">
      <c r="B180" s="233" t="s">
        <v>7</v>
      </c>
      <c r="C180" s="132"/>
      <c r="D180" s="132"/>
      <c r="E180" s="132"/>
      <c r="F180" s="132"/>
      <c r="G180" s="101"/>
      <c r="H180" s="212">
        <f>L105</f>
        <v>1.0826471073991533</v>
      </c>
      <c r="I180" s="98" t="s">
        <v>53</v>
      </c>
      <c r="J180" s="234"/>
      <c r="K180" s="212">
        <f t="shared" si="15"/>
        <v>0.9122579371842171</v>
      </c>
      <c r="L180" s="212">
        <f t="shared" si="15"/>
        <v>1.2080993244162326</v>
      </c>
      <c r="M180" s="101"/>
      <c r="N180" s="1"/>
      <c r="O180" s="1"/>
      <c r="P180" s="1"/>
      <c r="Q180" s="1"/>
      <c r="R180" s="1"/>
      <c r="S180" s="1"/>
      <c r="T180" s="1"/>
      <c r="U180" s="1"/>
      <c r="V180" s="1"/>
      <c r="W180" s="1"/>
      <c r="X180" s="1"/>
      <c r="Y180" s="1"/>
      <c r="Z180" s="1"/>
      <c r="AA180" s="1"/>
      <c r="AB180" s="1"/>
      <c r="AC180" s="1"/>
      <c r="AD180" s="1"/>
      <c r="AE180" s="1"/>
      <c r="AF180" s="1"/>
      <c r="AG180" s="1"/>
    </row>
    <row r="181" spans="2:33" ht="15.75">
      <c r="B181" s="233" t="s">
        <v>8</v>
      </c>
      <c r="C181" s="132"/>
      <c r="D181" s="132"/>
      <c r="E181" s="132"/>
      <c r="F181" s="132"/>
      <c r="G181" s="101"/>
      <c r="H181" s="212">
        <f>L106</f>
        <v>0.9525895183009333</v>
      </c>
      <c r="I181" s="98" t="s">
        <v>53</v>
      </c>
      <c r="J181" s="234"/>
      <c r="K181" s="212">
        <f t="shared" si="15"/>
        <v>0.809078526509736</v>
      </c>
      <c r="L181" s="212">
        <f t="shared" si="15"/>
        <v>1.069532770929386</v>
      </c>
      <c r="M181" s="101"/>
      <c r="N181" s="1"/>
      <c r="O181" s="1"/>
      <c r="P181" s="1"/>
      <c r="Q181" s="1"/>
      <c r="R181" s="1"/>
      <c r="S181" s="1"/>
      <c r="T181" s="1"/>
      <c r="U181" s="1"/>
      <c r="V181" s="1"/>
      <c r="W181" s="1"/>
      <c r="X181" s="1"/>
      <c r="Y181" s="1"/>
      <c r="Z181" s="1"/>
      <c r="AA181" s="1"/>
      <c r="AB181" s="1"/>
      <c r="AC181" s="1"/>
      <c r="AD181" s="1"/>
      <c r="AE181" s="1"/>
      <c r="AF181" s="1"/>
      <c r="AG181" s="1"/>
    </row>
    <row r="182" spans="2:33" ht="15.75">
      <c r="B182" s="233" t="s">
        <v>9</v>
      </c>
      <c r="C182" s="132"/>
      <c r="D182" s="132"/>
      <c r="E182" s="132"/>
      <c r="F182" s="132"/>
      <c r="G182" s="101"/>
      <c r="H182" s="212">
        <f>L107</f>
        <v>0.8785476632168121</v>
      </c>
      <c r="I182" s="98" t="s">
        <v>53</v>
      </c>
      <c r="J182" s="234"/>
      <c r="K182" s="212">
        <f t="shared" si="15"/>
        <v>0.72999559242156331</v>
      </c>
      <c r="L182" s="212">
        <f t="shared" si="15"/>
        <v>1.0536417008766501</v>
      </c>
      <c r="M182" s="101"/>
      <c r="N182" s="1"/>
      <c r="O182" s="1"/>
      <c r="P182" s="1"/>
      <c r="Q182" s="1"/>
      <c r="R182" s="1"/>
      <c r="S182" s="1"/>
      <c r="T182" s="1"/>
      <c r="U182" s="1"/>
      <c r="V182" s="1"/>
      <c r="W182" s="1"/>
      <c r="X182" s="1"/>
      <c r="Y182" s="1"/>
      <c r="Z182" s="1"/>
      <c r="AA182" s="1"/>
      <c r="AB182" s="1"/>
      <c r="AC182" s="1"/>
      <c r="AD182" s="1"/>
      <c r="AE182" s="1"/>
      <c r="AF182" s="1"/>
      <c r="AG182" s="1"/>
    </row>
    <row r="183" spans="2:33" ht="15.75">
      <c r="B183" s="203"/>
      <c r="C183" s="132"/>
      <c r="D183" s="132"/>
      <c r="E183" s="132"/>
      <c r="F183" s="132"/>
      <c r="G183" s="101"/>
      <c r="H183" s="212"/>
      <c r="I183" s="98"/>
      <c r="J183" s="234"/>
      <c r="K183" s="219"/>
      <c r="L183" s="219"/>
      <c r="M183" s="101"/>
      <c r="N183" s="1"/>
      <c r="O183" s="1"/>
      <c r="P183" s="1"/>
      <c r="Q183" s="1"/>
      <c r="R183" s="1"/>
      <c r="S183" s="1"/>
      <c r="T183" s="1"/>
      <c r="U183" s="1"/>
      <c r="V183" s="1"/>
      <c r="W183" s="1"/>
      <c r="X183" s="1"/>
      <c r="Y183" s="1"/>
      <c r="Z183" s="1"/>
      <c r="AA183" s="1"/>
      <c r="AB183" s="1"/>
      <c r="AC183" s="1"/>
      <c r="AD183" s="1"/>
      <c r="AE183" s="1"/>
      <c r="AF183" s="1"/>
      <c r="AG183" s="1"/>
    </row>
    <row r="184" spans="2:33" ht="15.75">
      <c r="B184" s="203" t="s">
        <v>54</v>
      </c>
      <c r="C184" s="132"/>
      <c r="D184" s="132"/>
      <c r="E184" s="132"/>
      <c r="F184" s="132"/>
      <c r="G184" s="101"/>
      <c r="H184" s="212">
        <f>M103</f>
        <v>0.81792985878064106</v>
      </c>
      <c r="I184" s="98" t="s">
        <v>53</v>
      </c>
      <c r="J184" s="234"/>
      <c r="K184" s="234"/>
      <c r="L184" s="234"/>
      <c r="M184" s="101"/>
      <c r="N184" s="1"/>
      <c r="O184" s="1"/>
      <c r="P184" s="1"/>
      <c r="Q184" s="1"/>
      <c r="R184" s="1"/>
      <c r="S184" s="1"/>
      <c r="T184" s="1"/>
      <c r="U184" s="1"/>
      <c r="V184" s="1"/>
      <c r="W184" s="1"/>
      <c r="X184" s="1"/>
      <c r="Y184" s="1"/>
      <c r="Z184" s="1"/>
      <c r="AA184" s="1"/>
      <c r="AB184" s="1"/>
      <c r="AC184" s="1"/>
      <c r="AD184" s="1"/>
      <c r="AE184" s="1"/>
      <c r="AF184" s="1"/>
      <c r="AG184" s="1"/>
    </row>
    <row r="185" spans="2:33" ht="15.75">
      <c r="B185" s="203" t="s">
        <v>55</v>
      </c>
      <c r="C185" s="132"/>
      <c r="D185" s="132"/>
      <c r="E185" s="132"/>
      <c r="F185" s="132"/>
      <c r="G185" s="101"/>
      <c r="H185" s="212">
        <f>N103</f>
        <v>1.1500144336463805</v>
      </c>
      <c r="I185" s="98" t="s">
        <v>53</v>
      </c>
      <c r="J185" s="234"/>
      <c r="K185" s="234"/>
      <c r="L185" s="234"/>
      <c r="M185" s="101"/>
      <c r="N185" s="1"/>
      <c r="O185" s="1"/>
      <c r="P185" s="1"/>
      <c r="Q185" s="1"/>
      <c r="R185" s="1"/>
      <c r="S185" s="1"/>
      <c r="T185" s="1"/>
      <c r="U185" s="1"/>
      <c r="V185" s="1"/>
      <c r="W185" s="1"/>
      <c r="X185" s="1"/>
      <c r="Y185" s="1"/>
      <c r="Z185" s="1"/>
      <c r="AA185" s="1"/>
      <c r="AB185" s="1"/>
      <c r="AC185" s="1"/>
      <c r="AD185" s="1"/>
      <c r="AE185" s="1"/>
      <c r="AF185" s="1"/>
      <c r="AG185" s="1"/>
    </row>
    <row r="186" spans="2:33" ht="15.75">
      <c r="B186" s="203"/>
      <c r="C186" s="132"/>
      <c r="D186" s="132"/>
      <c r="E186" s="132"/>
      <c r="F186" s="132"/>
      <c r="G186" s="101"/>
      <c r="H186" s="98"/>
      <c r="I186" s="98"/>
      <c r="J186" s="234"/>
      <c r="K186" s="234"/>
      <c r="L186" s="234"/>
      <c r="M186" s="101"/>
      <c r="N186" s="1"/>
      <c r="O186" s="1"/>
      <c r="P186" s="1"/>
      <c r="Q186" s="1"/>
      <c r="R186" s="1"/>
      <c r="S186" s="1"/>
      <c r="T186" s="1"/>
      <c r="U186" s="1"/>
      <c r="V186" s="1"/>
      <c r="W186" s="1"/>
      <c r="X186" s="1"/>
      <c r="Y186" s="1"/>
      <c r="Z186" s="1"/>
      <c r="AA186" s="1"/>
      <c r="AB186" s="1"/>
      <c r="AC186" s="1"/>
      <c r="AD186" s="1"/>
      <c r="AE186" s="1"/>
      <c r="AF186" s="1"/>
      <c r="AG186" s="1"/>
    </row>
    <row r="187" spans="2:33" ht="15.75">
      <c r="B187" s="203" t="s">
        <v>56</v>
      </c>
      <c r="C187" s="132"/>
      <c r="D187" s="132"/>
      <c r="E187" s="132"/>
      <c r="F187" s="132"/>
      <c r="G187" s="101"/>
      <c r="H187" s="212">
        <f>N94</f>
        <v>4.2748702072641613</v>
      </c>
      <c r="I187" s="98" t="s">
        <v>22</v>
      </c>
      <c r="J187" s="234"/>
      <c r="K187" s="234"/>
      <c r="L187" s="234"/>
      <c r="M187" s="101"/>
      <c r="N187" s="1"/>
      <c r="O187" s="1"/>
      <c r="P187" s="1"/>
      <c r="Q187" s="1"/>
      <c r="R187" s="1"/>
      <c r="S187" s="1"/>
      <c r="T187" s="1"/>
      <c r="U187" s="1"/>
      <c r="V187" s="1"/>
      <c r="W187" s="1"/>
      <c r="X187" s="1"/>
      <c r="Y187" s="1"/>
      <c r="Z187" s="1"/>
      <c r="AA187" s="1"/>
      <c r="AB187" s="1"/>
      <c r="AC187" s="1"/>
      <c r="AD187" s="1"/>
      <c r="AE187" s="1"/>
      <c r="AF187" s="1"/>
      <c r="AG187" s="1"/>
    </row>
    <row r="188" spans="2:33" ht="15.75">
      <c r="B188" s="203" t="s">
        <v>57</v>
      </c>
      <c r="C188" s="132"/>
      <c r="D188" s="132"/>
      <c r="E188" s="132"/>
      <c r="F188" s="132"/>
      <c r="G188" s="101"/>
      <c r="H188" s="212">
        <f>O94</f>
        <v>5.6485275293431627</v>
      </c>
      <c r="I188" s="98" t="s">
        <v>22</v>
      </c>
      <c r="J188" s="234"/>
      <c r="K188" s="234"/>
      <c r="L188" s="234"/>
      <c r="M188" s="101"/>
      <c r="N188" s="1"/>
      <c r="O188" s="1"/>
      <c r="P188" s="1"/>
      <c r="Q188" s="1"/>
      <c r="R188" s="1"/>
      <c r="S188" s="1"/>
      <c r="T188" s="1"/>
      <c r="U188" s="1"/>
      <c r="V188" s="1"/>
      <c r="W188" s="1"/>
      <c r="X188" s="1"/>
      <c r="Y188" s="1"/>
      <c r="Z188" s="1"/>
      <c r="AA188" s="1"/>
      <c r="AB188" s="1"/>
      <c r="AC188" s="1"/>
      <c r="AD188" s="1"/>
      <c r="AE188" s="1"/>
      <c r="AF188" s="1"/>
      <c r="AG188" s="1"/>
    </row>
    <row r="189" spans="2:33" ht="15">
      <c r="B189" s="107"/>
      <c r="C189" s="107"/>
      <c r="D189" s="107"/>
      <c r="E189" s="107"/>
      <c r="F189" s="107"/>
      <c r="G189" s="59"/>
      <c r="H189" s="49"/>
      <c r="I189" s="49"/>
      <c r="J189" s="49"/>
      <c r="K189" s="49"/>
      <c r="L189" s="49"/>
      <c r="M189" s="59"/>
      <c r="N189" s="1"/>
      <c r="O189" s="1"/>
      <c r="P189" s="1"/>
      <c r="Q189" s="1"/>
      <c r="R189" s="1"/>
      <c r="S189" s="1"/>
      <c r="T189" s="1"/>
      <c r="U189" s="1"/>
      <c r="V189" s="1"/>
      <c r="W189" s="1"/>
      <c r="X189" s="1"/>
      <c r="Y189" s="1"/>
      <c r="Z189" s="1"/>
      <c r="AA189" s="1"/>
      <c r="AB189" s="1"/>
      <c r="AC189" s="1"/>
      <c r="AD189" s="1"/>
      <c r="AE189" s="1"/>
      <c r="AF189" s="1"/>
      <c r="AG189" s="1"/>
    </row>
    <row r="191" spans="2:33" ht="15" hidden="1">
      <c r="B191" s="26" t="s">
        <v>25</v>
      </c>
      <c r="C191" s="1"/>
      <c r="D191" s="1"/>
      <c r="E191" s="1"/>
      <c r="F191" s="1"/>
      <c r="G191" s="1"/>
      <c r="H191" s="1"/>
      <c r="I191" s="1"/>
      <c r="J191" s="1"/>
      <c r="K191" s="1" t="s">
        <v>16</v>
      </c>
    </row>
    <row r="192" spans="2:33" ht="15.75" hidden="1" thickBot="1">
      <c r="B192" s="26" t="s">
        <v>26</v>
      </c>
      <c r="C192" s="1"/>
      <c r="D192" s="1"/>
      <c r="E192" s="1"/>
      <c r="F192" s="1"/>
      <c r="G192" s="1"/>
      <c r="H192" s="1"/>
      <c r="I192" s="1"/>
      <c r="J192" s="1"/>
      <c r="K192" s="1"/>
    </row>
    <row r="193" spans="2:11" ht="15.75" hidden="1" thickTop="1">
      <c r="B193" s="13"/>
      <c r="C193" s="14" t="s">
        <v>3</v>
      </c>
      <c r="D193" s="15"/>
      <c r="E193" s="15"/>
      <c r="F193" s="16"/>
      <c r="G193" s="17" t="s">
        <v>4</v>
      </c>
      <c r="H193" s="15"/>
      <c r="I193" s="15"/>
      <c r="J193" s="18"/>
      <c r="K193" s="1"/>
    </row>
    <row r="194" spans="2:11" ht="15.75" hidden="1" thickBot="1">
      <c r="B194" s="19" t="s">
        <v>17</v>
      </c>
      <c r="C194" s="20" t="s">
        <v>10</v>
      </c>
      <c r="D194" s="21" t="s">
        <v>11</v>
      </c>
      <c r="E194" s="21" t="s">
        <v>12</v>
      </c>
      <c r="F194" s="22" t="s">
        <v>13</v>
      </c>
      <c r="G194" s="21" t="s">
        <v>10</v>
      </c>
      <c r="H194" s="21" t="s">
        <v>11</v>
      </c>
      <c r="I194" s="21" t="s">
        <v>12</v>
      </c>
      <c r="J194" s="23" t="s">
        <v>13</v>
      </c>
      <c r="K194" s="1"/>
    </row>
    <row r="195" spans="2:11" ht="17.25" hidden="1" thickTop="1" thickBot="1">
      <c r="B195" s="24" t="s">
        <v>5</v>
      </c>
      <c r="C195" s="35">
        <f>C58</f>
        <v>3.2199830385124657</v>
      </c>
      <c r="D195" s="35">
        <f t="shared" ref="D195:J195" si="16">D58</f>
        <v>3.1352466427621382</v>
      </c>
      <c r="E195" s="35">
        <f t="shared" si="16"/>
        <v>2.2878826852588579</v>
      </c>
      <c r="F195" s="35">
        <f t="shared" si="16"/>
        <v>2.7963010597608262</v>
      </c>
      <c r="G195" s="35">
        <f t="shared" si="16"/>
        <v>4.4062925790170588</v>
      </c>
      <c r="H195" s="35">
        <f t="shared" si="16"/>
        <v>3.89787420451509</v>
      </c>
      <c r="I195" s="35">
        <f t="shared" si="16"/>
        <v>4.0673469960157469</v>
      </c>
      <c r="J195" s="35">
        <f t="shared" si="16"/>
        <v>4.2368197875164029</v>
      </c>
      <c r="K195" s="1"/>
    </row>
    <row r="196" spans="2:11" ht="17.25" hidden="1" thickTop="1" thickBot="1">
      <c r="B196" s="19" t="s">
        <v>6</v>
      </c>
      <c r="C196" s="35">
        <f>C59</f>
        <v>10.083631094289039</v>
      </c>
      <c r="D196" s="35">
        <f t="shared" ref="D196:J196" si="17">D59</f>
        <v>5.3383929322706667</v>
      </c>
      <c r="E196" s="35">
        <f t="shared" si="17"/>
        <v>3.4741922257634505</v>
      </c>
      <c r="F196" s="35">
        <f t="shared" si="17"/>
        <v>1.5252551235059051</v>
      </c>
      <c r="G196" s="35">
        <f t="shared" si="17"/>
        <v>7.626275617529525</v>
      </c>
      <c r="H196" s="35">
        <f t="shared" si="17"/>
        <v>7.117857243027558</v>
      </c>
      <c r="I196" s="35">
        <f t="shared" si="17"/>
        <v>7.2025936387778851</v>
      </c>
      <c r="J196" s="35">
        <f t="shared" si="17"/>
        <v>4.7452381620183708</v>
      </c>
      <c r="K196" s="1"/>
    </row>
    <row r="197" spans="2:11" ht="17.25" hidden="1" thickTop="1" thickBot="1">
      <c r="B197" s="19" t="s">
        <v>7</v>
      </c>
      <c r="C197" s="35">
        <f>C60</f>
        <v>9.0667943452851016</v>
      </c>
      <c r="D197" s="35">
        <f t="shared" ref="D197:J197" si="18">D60</f>
        <v>5.0841837450196836</v>
      </c>
      <c r="E197" s="35">
        <f t="shared" si="18"/>
        <v>4.4062925790170588</v>
      </c>
      <c r="F197" s="35">
        <f t="shared" si="18"/>
        <v>2.2031462895085294</v>
      </c>
      <c r="G197" s="35">
        <f t="shared" si="18"/>
        <v>10.168367490039367</v>
      </c>
      <c r="H197" s="35">
        <f t="shared" si="18"/>
        <v>5.9315477025229644</v>
      </c>
      <c r="I197" s="35">
        <f t="shared" si="18"/>
        <v>7.7957484090301801</v>
      </c>
      <c r="J197" s="35">
        <f t="shared" si="18"/>
        <v>5.2536565365203396</v>
      </c>
      <c r="K197" s="1"/>
    </row>
    <row r="198" spans="2:11" ht="17.25" hidden="1" thickTop="1" thickBot="1">
      <c r="B198" s="19" t="s">
        <v>8</v>
      </c>
      <c r="C198" s="35">
        <f>C61</f>
        <v>7.8804848047805098</v>
      </c>
      <c r="D198" s="35">
        <f t="shared" ref="D198:J198" si="19">D61</f>
        <v>5.7620749110223084</v>
      </c>
      <c r="E198" s="35">
        <f t="shared" si="19"/>
        <v>5.1689201407700116</v>
      </c>
      <c r="F198" s="35">
        <f t="shared" si="19"/>
        <v>3.1352466427621382</v>
      </c>
      <c r="G198" s="35">
        <f t="shared" si="19"/>
        <v>7.626275617529525</v>
      </c>
      <c r="H198" s="35">
        <f t="shared" si="19"/>
        <v>6.3552296812746043</v>
      </c>
      <c r="I198" s="35">
        <f t="shared" si="19"/>
        <v>5.9315477025229644</v>
      </c>
      <c r="J198" s="35">
        <f t="shared" si="19"/>
        <v>4.0673469960157469</v>
      </c>
      <c r="K198" s="1"/>
    </row>
    <row r="199" spans="2:11" ht="17.25" hidden="1" thickTop="1" thickBot="1">
      <c r="B199" s="25" t="s">
        <v>9</v>
      </c>
      <c r="C199" s="35">
        <f>C62</f>
        <v>5.8468113067726364</v>
      </c>
      <c r="D199" s="35">
        <f t="shared" ref="D199:J199" si="20">D62</f>
        <v>6.5247024727752603</v>
      </c>
      <c r="E199" s="35">
        <f t="shared" si="20"/>
        <v>5.3383929322706667</v>
      </c>
      <c r="F199" s="35">
        <f t="shared" si="20"/>
        <v>3.0505102470118102</v>
      </c>
      <c r="G199" s="35">
        <f t="shared" si="20"/>
        <v>7.626275617529525</v>
      </c>
      <c r="H199" s="35">
        <f t="shared" si="20"/>
        <v>3.389455830013123</v>
      </c>
      <c r="I199" s="35">
        <f t="shared" si="20"/>
        <v>6.778911660026246</v>
      </c>
      <c r="J199" s="35">
        <f t="shared" si="20"/>
        <v>6.3552296812746043</v>
      </c>
      <c r="K199" s="1"/>
    </row>
    <row r="200" spans="2:11" ht="15.75" hidden="1" thickTop="1">
      <c r="B200" s="1"/>
      <c r="C200" s="1"/>
      <c r="D200" s="1"/>
      <c r="E200" s="1"/>
      <c r="F200" s="1"/>
      <c r="G200" s="1"/>
      <c r="H200" s="1"/>
      <c r="I200" s="1"/>
      <c r="J200" s="1"/>
      <c r="K200" s="1"/>
    </row>
    <row r="201" spans="2:11" ht="15.75" hidden="1" thickBot="1">
      <c r="B201" s="26" t="s">
        <v>27</v>
      </c>
      <c r="C201" s="27"/>
      <c r="D201" s="27"/>
      <c r="E201" s="27"/>
      <c r="F201" s="27"/>
      <c r="G201" s="27"/>
      <c r="H201" s="27"/>
      <c r="I201" s="1"/>
      <c r="J201" s="1"/>
      <c r="K201" s="1"/>
    </row>
    <row r="202" spans="2:11" ht="15.75" hidden="1" thickTop="1">
      <c r="B202" s="13"/>
      <c r="C202" s="14" t="s">
        <v>3</v>
      </c>
      <c r="D202" s="15"/>
      <c r="E202" s="15"/>
      <c r="F202" s="16"/>
      <c r="G202" s="17" t="s">
        <v>4</v>
      </c>
      <c r="H202" s="15"/>
      <c r="I202" s="15"/>
      <c r="J202" s="18"/>
      <c r="K202" s="1"/>
    </row>
    <row r="203" spans="2:11" ht="15.75" hidden="1" thickBot="1">
      <c r="B203" s="19" t="s">
        <v>17</v>
      </c>
      <c r="C203" s="20" t="s">
        <v>10</v>
      </c>
      <c r="D203" s="21" t="s">
        <v>11</v>
      </c>
      <c r="E203" s="21" t="s">
        <v>12</v>
      </c>
      <c r="F203" s="22" t="s">
        <v>13</v>
      </c>
      <c r="G203" s="21" t="s">
        <v>10</v>
      </c>
      <c r="H203" s="21" t="s">
        <v>11</v>
      </c>
      <c r="I203" s="21" t="s">
        <v>12</v>
      </c>
      <c r="J203" s="23" t="s">
        <v>13</v>
      </c>
      <c r="K203" s="1"/>
    </row>
    <row r="204" spans="2:11" ht="17.25" hidden="1" thickTop="1" thickBot="1">
      <c r="B204" s="24" t="s">
        <v>5</v>
      </c>
      <c r="C204" s="35">
        <f t="shared" ref="C204:J204" si="21">C67</f>
        <v>1.05852854016</v>
      </c>
      <c r="D204" s="35">
        <f t="shared" si="21"/>
        <v>0.88152899328000023</v>
      </c>
      <c r="E204" s="35">
        <f t="shared" si="21"/>
        <v>0.88152899328000023</v>
      </c>
      <c r="F204" s="35">
        <f t="shared" si="21"/>
        <v>0.88152899328000023</v>
      </c>
      <c r="G204" s="35">
        <f t="shared" si="21"/>
        <v>1.8338859302400001</v>
      </c>
      <c r="H204" s="35">
        <f t="shared" si="21"/>
        <v>1.4939258630400005</v>
      </c>
      <c r="I204" s="35">
        <f t="shared" si="21"/>
        <v>1.1975008406400003</v>
      </c>
      <c r="J204" s="35">
        <f t="shared" si="21"/>
        <v>1.1975008406400003</v>
      </c>
      <c r="K204" s="1"/>
    </row>
    <row r="205" spans="2:11" ht="17.25" hidden="1" thickTop="1" thickBot="1">
      <c r="B205" s="19" t="s">
        <v>6</v>
      </c>
      <c r="C205" s="35">
        <f t="shared" ref="C205:J205" si="22">C68</f>
        <v>1.2024578592000004</v>
      </c>
      <c r="D205" s="35">
        <f t="shared" si="22"/>
        <v>1.0541105827200001</v>
      </c>
      <c r="E205" s="35">
        <f t="shared" si="22"/>
        <v>0.97807952736000014</v>
      </c>
      <c r="F205" s="35">
        <f t="shared" si="22"/>
        <v>0.85435328160000001</v>
      </c>
      <c r="G205" s="35">
        <f t="shared" si="22"/>
        <v>1.5637811529600003</v>
      </c>
      <c r="H205" s="35">
        <f t="shared" si="22"/>
        <v>1.4199690211200005</v>
      </c>
      <c r="I205" s="35">
        <f t="shared" si="22"/>
        <v>1.4542814332800003</v>
      </c>
      <c r="J205" s="35">
        <f t="shared" si="22"/>
        <v>1.1975008406400003</v>
      </c>
      <c r="K205" s="1"/>
    </row>
    <row r="206" spans="2:11" ht="17.25" hidden="1" thickTop="1" thickBot="1">
      <c r="B206" s="19" t="s">
        <v>7</v>
      </c>
      <c r="C206" s="35">
        <f t="shared" ref="C206:J206" si="23">C69</f>
        <v>1.31738334624</v>
      </c>
      <c r="D206" s="35">
        <f t="shared" si="23"/>
        <v>1.0862901878400002</v>
      </c>
      <c r="E206" s="35">
        <f t="shared" si="23"/>
        <v>0.93497807520000009</v>
      </c>
      <c r="F206" s="35">
        <f t="shared" si="23"/>
        <v>0.84707595648000011</v>
      </c>
      <c r="G206" s="35">
        <f t="shared" si="23"/>
        <v>1.4025432844800003</v>
      </c>
      <c r="H206" s="35">
        <f t="shared" si="23"/>
        <v>1.3205591193600004</v>
      </c>
      <c r="I206" s="35">
        <f t="shared" si="23"/>
        <v>1.2818404684800002</v>
      </c>
      <c r="J206" s="35">
        <f t="shared" si="23"/>
        <v>1.1217275971200003</v>
      </c>
      <c r="K206" s="1"/>
    </row>
    <row r="207" spans="2:11" ht="17.25" hidden="1" thickTop="1" thickBot="1">
      <c r="B207" s="19" t="s">
        <v>8</v>
      </c>
      <c r="C207" s="35">
        <f t="shared" ref="C207:J207" si="24">C70</f>
        <v>1.0648918051200003</v>
      </c>
      <c r="D207" s="35">
        <f t="shared" si="24"/>
        <v>0.95679833184000007</v>
      </c>
      <c r="E207" s="35">
        <f t="shared" si="24"/>
        <v>0.8164432224</v>
      </c>
      <c r="F207" s="35">
        <f t="shared" si="24"/>
        <v>0.76358007648000015</v>
      </c>
      <c r="G207" s="35">
        <f t="shared" si="24"/>
        <v>1.2155593881600002</v>
      </c>
      <c r="H207" s="35">
        <f t="shared" si="24"/>
        <v>1.2945084048000002</v>
      </c>
      <c r="I207" s="35">
        <f t="shared" si="24"/>
        <v>1.2358444924800001</v>
      </c>
      <c r="J207" s="35">
        <f t="shared" si="24"/>
        <v>0.86410325664000009</v>
      </c>
      <c r="K207" s="1"/>
    </row>
    <row r="208" spans="2:11" ht="17.25" hidden="1" thickTop="1" thickBot="1">
      <c r="B208" s="25" t="s">
        <v>9</v>
      </c>
      <c r="C208" s="35">
        <f t="shared" ref="C208:J208" si="25">C71</f>
        <v>0.78993547776000017</v>
      </c>
      <c r="D208" s="35">
        <f t="shared" si="25"/>
        <v>0.92222810784000009</v>
      </c>
      <c r="E208" s="35">
        <f t="shared" si="25"/>
        <v>0.72637314048000012</v>
      </c>
      <c r="F208" s="35">
        <f t="shared" si="25"/>
        <v>0.66926781792000012</v>
      </c>
      <c r="G208" s="35">
        <f t="shared" si="25"/>
        <v>1.1527822051200001</v>
      </c>
      <c r="H208" s="35">
        <f t="shared" si="25"/>
        <v>1.1456220672000001</v>
      </c>
      <c r="I208" s="35">
        <f t="shared" si="25"/>
        <v>1.0268528400000001</v>
      </c>
      <c r="J208" s="35">
        <f t="shared" si="25"/>
        <v>1.0602980668800002</v>
      </c>
      <c r="K208" s="1"/>
    </row>
    <row r="209" spans="2:11" ht="15.75" hidden="1" thickTop="1">
      <c r="B209" s="1"/>
      <c r="C209" s="1"/>
      <c r="D209" s="1"/>
      <c r="E209" s="1"/>
      <c r="F209" s="1"/>
      <c r="G209" s="1"/>
      <c r="H209" s="1"/>
      <c r="I209" s="1"/>
      <c r="J209" s="1"/>
      <c r="K209" s="1"/>
    </row>
    <row r="210" spans="2:11" ht="15.75" hidden="1" thickBot="1">
      <c r="B210" s="26" t="s">
        <v>41</v>
      </c>
      <c r="C210" s="1"/>
      <c r="D210" s="1"/>
      <c r="E210" s="1"/>
      <c r="F210" s="1"/>
      <c r="G210" s="1"/>
      <c r="H210" s="1"/>
      <c r="I210" s="1"/>
      <c r="J210" s="1"/>
      <c r="K210" s="1"/>
    </row>
    <row r="211" spans="2:11" ht="15.75" hidden="1" thickTop="1">
      <c r="B211" s="13"/>
      <c r="C211" s="14" t="s">
        <v>3</v>
      </c>
      <c r="D211" s="15"/>
      <c r="E211" s="15"/>
      <c r="F211" s="16"/>
      <c r="G211" s="17" t="s">
        <v>4</v>
      </c>
      <c r="H211" s="15"/>
      <c r="I211" s="15"/>
      <c r="J211" s="18"/>
      <c r="K211" s="1"/>
    </row>
    <row r="212" spans="2:11" ht="15.75" hidden="1" thickBot="1">
      <c r="B212" s="19" t="s">
        <v>17</v>
      </c>
      <c r="C212" s="20" t="s">
        <v>10</v>
      </c>
      <c r="D212" s="21" t="s">
        <v>11</v>
      </c>
      <c r="E212" s="21" t="s">
        <v>12</v>
      </c>
      <c r="F212" s="22" t="s">
        <v>13</v>
      </c>
      <c r="G212" s="21" t="s">
        <v>10</v>
      </c>
      <c r="H212" s="21" t="s">
        <v>11</v>
      </c>
      <c r="I212" s="21" t="s">
        <v>12</v>
      </c>
      <c r="J212" s="23" t="s">
        <v>13</v>
      </c>
      <c r="K212" s="1"/>
    </row>
    <row r="213" spans="2:11" ht="17.25" hidden="1" thickTop="1" thickBot="1">
      <c r="B213" s="24" t="s">
        <v>5</v>
      </c>
      <c r="C213" s="36">
        <v>0</v>
      </c>
      <c r="D213" s="36">
        <v>0</v>
      </c>
      <c r="E213" s="36">
        <v>0</v>
      </c>
      <c r="F213" s="36">
        <v>0</v>
      </c>
      <c r="G213" s="35">
        <v>0.63</v>
      </c>
      <c r="H213" s="35">
        <v>0.06</v>
      </c>
      <c r="I213" s="35">
        <v>0.06</v>
      </c>
      <c r="J213" s="35">
        <v>0.06</v>
      </c>
      <c r="K213" s="1"/>
    </row>
    <row r="214" spans="2:11" ht="17.25" hidden="1" thickTop="1" thickBot="1">
      <c r="B214" s="19" t="s">
        <v>6</v>
      </c>
      <c r="C214" s="36">
        <v>0</v>
      </c>
      <c r="D214" s="36">
        <v>0</v>
      </c>
      <c r="E214" s="36">
        <v>0</v>
      </c>
      <c r="F214" s="36">
        <v>0</v>
      </c>
      <c r="G214" s="35">
        <v>3.9</v>
      </c>
      <c r="H214" s="35">
        <v>4.74</v>
      </c>
      <c r="I214" s="35">
        <v>3.43</v>
      </c>
      <c r="J214" s="35">
        <v>5.32</v>
      </c>
      <c r="K214" s="1"/>
    </row>
    <row r="215" spans="2:11" ht="17.25" hidden="1" thickTop="1" thickBot="1">
      <c r="B215" s="19" t="s">
        <v>7</v>
      </c>
      <c r="C215" s="36">
        <v>0</v>
      </c>
      <c r="D215" s="36">
        <v>0</v>
      </c>
      <c r="E215" s="36">
        <v>0</v>
      </c>
      <c r="F215" s="36">
        <v>0</v>
      </c>
      <c r="G215" s="35">
        <v>1.17</v>
      </c>
      <c r="H215" s="35">
        <v>1.53</v>
      </c>
      <c r="I215" s="35">
        <v>2.4300000000000002</v>
      </c>
      <c r="J215" s="35">
        <v>3.28</v>
      </c>
      <c r="K215" s="1"/>
    </row>
    <row r="216" spans="2:11" ht="17.25" hidden="1" thickTop="1" thickBot="1">
      <c r="B216" s="19" t="s">
        <v>8</v>
      </c>
      <c r="C216" s="36">
        <v>0</v>
      </c>
      <c r="D216" s="36">
        <v>0</v>
      </c>
      <c r="E216" s="36">
        <v>0</v>
      </c>
      <c r="F216" s="36">
        <v>0</v>
      </c>
      <c r="G216" s="36">
        <v>0</v>
      </c>
      <c r="H216" s="36">
        <v>3.9999999999999147E-2</v>
      </c>
      <c r="I216" s="36">
        <v>0</v>
      </c>
      <c r="J216" s="36">
        <v>0</v>
      </c>
      <c r="K216" s="1"/>
    </row>
    <row r="217" spans="2:11" ht="17.25" hidden="1" thickTop="1" thickBot="1">
      <c r="B217" s="25" t="s">
        <v>9</v>
      </c>
      <c r="C217" s="36">
        <v>0</v>
      </c>
      <c r="D217" s="36">
        <v>0</v>
      </c>
      <c r="E217" s="36">
        <v>0</v>
      </c>
      <c r="F217" s="36">
        <v>0</v>
      </c>
      <c r="G217" s="36">
        <v>0</v>
      </c>
      <c r="H217" s="36">
        <v>0</v>
      </c>
      <c r="I217" s="36">
        <v>0</v>
      </c>
      <c r="J217" s="36">
        <v>0</v>
      </c>
      <c r="K217" s="1"/>
    </row>
    <row r="218" spans="2:11" ht="15.75" hidden="1" thickTop="1">
      <c r="B218" s="1"/>
      <c r="C218" s="1"/>
      <c r="D218" s="1"/>
      <c r="E218" s="1"/>
      <c r="F218" s="1"/>
      <c r="G218" s="1"/>
      <c r="H218" s="1"/>
      <c r="I218" s="1"/>
      <c r="J218" s="1"/>
      <c r="K218" s="1"/>
    </row>
    <row r="219" spans="2:11" hidden="1"/>
    <row r="220" spans="2:11" hidden="1"/>
  </sheetData>
  <sheetProtection algorithmName="SHA-512" hashValue="iDXigHwJPITcOTzt5wc9FtlgD5MGsOFm50Z0xQLpy2H5hbotN3pLgwPBoSOw8W0mFmGCxFP/Nijn1RxfuBfTtg==" saltValue="1aBPu80cA9OuscitfssQdw==" spinCount="100000" sheet="1" selectLockedCells="1"/>
  <mergeCells count="11">
    <mergeCell ref="B34:C34"/>
    <mergeCell ref="B44:D44"/>
    <mergeCell ref="E5:I5"/>
    <mergeCell ref="L35:L39"/>
    <mergeCell ref="I10:K10"/>
    <mergeCell ref="K166:L166"/>
    <mergeCell ref="B53:M53"/>
    <mergeCell ref="K153:N153"/>
    <mergeCell ref="B156:L156"/>
    <mergeCell ref="J165:L165"/>
    <mergeCell ref="B154:D154"/>
  </mergeCells>
  <phoneticPr fontId="9" type="noConversion"/>
  <pageMargins left="0.75" right="0.75" top="1" bottom="1" header="0.5" footer="0.5"/>
  <pageSetup paperSize="9" scale="58" orientation="portrait" r:id="rId1"/>
  <headerFooter alignWithMargins="0"/>
  <rowBreaks count="1" manualBreakCount="1">
    <brk id="39" min="1" max="12"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4</vt:i4>
      </vt:variant>
    </vt:vector>
  </HeadingPairs>
  <TitlesOfParts>
    <vt:vector size="10" baseType="lpstr">
      <vt:lpstr>Toelichting</vt:lpstr>
      <vt:lpstr>Gebruiksaanwijzing</vt:lpstr>
      <vt:lpstr>De A+O referentienormen</vt:lpstr>
      <vt:lpstr>Berekenaar targets in fte</vt:lpstr>
      <vt:lpstr>Indexering</vt:lpstr>
      <vt:lpstr>Berekenaar targets in personen</vt:lpstr>
      <vt:lpstr>'Berekenaar targets in fte'!Afdrukbereik</vt:lpstr>
      <vt:lpstr>'Berekenaar targets in personen'!Afdrukbereik</vt:lpstr>
      <vt:lpstr>'De A+O referentienormen'!Afdrukbereik</vt:lpstr>
      <vt:lpstr>Toelichting!Afdrukbereik</vt:lpstr>
    </vt:vector>
  </TitlesOfParts>
  <Company>Vrooland Advies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 Vrooland</dc:creator>
  <cp:lastModifiedBy>Vrooland</cp:lastModifiedBy>
  <cp:lastPrinted>2021-02-23T13:27:57Z</cp:lastPrinted>
  <dcterms:created xsi:type="dcterms:W3CDTF">2007-01-21T10:23:31Z</dcterms:created>
  <dcterms:modified xsi:type="dcterms:W3CDTF">2022-05-30T10:24:41Z</dcterms:modified>
  <cp:contentStatus/>
</cp:coreProperties>
</file>